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ropbox (Pediatric Support)\Cabinet\PMI\Seminars\"/>
    </mc:Choice>
  </mc:AlternateContent>
  <xr:revisionPtr revIDLastSave="0" documentId="13_ncr:1_{D56BA2D8-D590-4194-8B38-9C1148E80678}" xr6:coauthVersionLast="36" xr6:coauthVersionMax="36" xr10:uidLastSave="{00000000-0000-0000-0000-000000000000}"/>
  <bookViews>
    <workbookView xWindow="120" yWindow="132" windowWidth="16608" windowHeight="9432" tabRatio="885" activeTab="5" xr2:uid="{00000000-000D-0000-FFFF-FFFF00000000}"/>
  </bookViews>
  <sheets>
    <sheet name="KPIs_Explained" sheetId="36" r:id="rId1"/>
    <sheet name="Daily_KPI" sheetId="38" r:id="rId2"/>
    <sheet name="Monthly_KPI" sheetId="39" r:id="rId3"/>
    <sheet name="Labor_Tracking" sheetId="37" r:id="rId4"/>
    <sheet name="Vaccine_Tracking" sheetId="34" r:id="rId5"/>
    <sheet name="Vaccine_MC_Review" sheetId="33" r:id="rId6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vsASD">"V2012-06-30"</definedName>
    <definedName name="NvsAutoDrillOk">"VN"</definedName>
    <definedName name="NvsElapsedTime">0.0000347222230629995</definedName>
    <definedName name="NvsEndTime">41108.6767013889</definedName>
    <definedName name="NvsInstLang">"VENG"</definedName>
    <definedName name="NvsInstSpec">"%,FDEPTID,V7523"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"V2005-10-01"</definedName>
    <definedName name="NvsPanelSetid">"VSHARE"</definedName>
    <definedName name="NvsReqBU">"VTCHPA"</definedName>
    <definedName name="NvsReqBUOnly">"VY"</definedName>
    <definedName name="NvsTransLed">"VN"</definedName>
    <definedName name="NvsTreeASD">"V2012-06-30"</definedName>
    <definedName name="NvsValTbl.PRODUCT">"PRODUCT_TBL"</definedName>
    <definedName name="_xlnm.Print_Area" localSheetId="1">Daily_KPI!$A:$H</definedName>
    <definedName name="_xlnm.Print_Area" localSheetId="3">Labor_Tracking!$A:$M</definedName>
    <definedName name="_xlnm.Print_Area" localSheetId="2">Monthly_KPI!$A:$J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3" i="34" l="1"/>
  <c r="N23" i="34" s="1"/>
  <c r="L24" i="34"/>
  <c r="N24" i="34" s="1"/>
  <c r="L25" i="34"/>
  <c r="N25" i="34" s="1"/>
  <c r="L26" i="34"/>
  <c r="N26" i="34"/>
  <c r="L27" i="34"/>
  <c r="N27" i="34" s="1"/>
  <c r="L28" i="34"/>
  <c r="N28" i="34" s="1"/>
  <c r="L29" i="34"/>
  <c r="N29" i="34" s="1"/>
  <c r="L30" i="34"/>
  <c r="N30" i="34" s="1"/>
  <c r="L31" i="34"/>
  <c r="N31" i="34" s="1"/>
  <c r="L32" i="34"/>
  <c r="N32" i="34" s="1"/>
  <c r="L33" i="34"/>
  <c r="N33" i="34" s="1"/>
  <c r="L34" i="34"/>
  <c r="N34" i="34" s="1"/>
  <c r="L35" i="34"/>
  <c r="N35" i="34" s="1"/>
  <c r="L36" i="34"/>
  <c r="N36" i="34" s="1"/>
  <c r="L37" i="34"/>
  <c r="N37" i="34" s="1"/>
  <c r="L38" i="34"/>
  <c r="N38" i="34"/>
  <c r="L39" i="34"/>
  <c r="N39" i="34" s="1"/>
  <c r="L40" i="34"/>
  <c r="N40" i="34" s="1"/>
  <c r="E16" i="37" l="1"/>
  <c r="D16" i="37"/>
  <c r="B16" i="37"/>
  <c r="I15" i="37"/>
  <c r="H15" i="37"/>
  <c r="C15" i="37"/>
  <c r="G15" i="37" s="1"/>
  <c r="I14" i="37"/>
  <c r="H14" i="37"/>
  <c r="C14" i="37"/>
  <c r="G14" i="37" s="1"/>
  <c r="I13" i="37"/>
  <c r="H13" i="37"/>
  <c r="C13" i="37"/>
  <c r="G13" i="37" s="1"/>
  <c r="I12" i="37"/>
  <c r="H12" i="37"/>
  <c r="C12" i="37"/>
  <c r="G12" i="37" s="1"/>
  <c r="I11" i="37"/>
  <c r="H11" i="37"/>
  <c r="C11" i="37"/>
  <c r="G11" i="37" s="1"/>
  <c r="I10" i="37"/>
  <c r="H10" i="37"/>
  <c r="C10" i="37"/>
  <c r="G10" i="37" s="1"/>
  <c r="D37" i="36"/>
  <c r="E37" i="36" s="1"/>
  <c r="E35" i="36"/>
  <c r="E34" i="36"/>
  <c r="E33" i="36"/>
  <c r="E32" i="36"/>
  <c r="E31" i="36"/>
  <c r="E30" i="36"/>
  <c r="E29" i="36"/>
  <c r="E28" i="36"/>
  <c r="E27" i="36"/>
  <c r="E26" i="36"/>
  <c r="C25" i="36"/>
  <c r="E25" i="36" s="1"/>
  <c r="E24" i="36"/>
  <c r="E23" i="36"/>
  <c r="E22" i="36"/>
  <c r="E21" i="36"/>
  <c r="E20" i="36"/>
  <c r="E19" i="36"/>
  <c r="E18" i="36"/>
  <c r="E16" i="36"/>
  <c r="C15" i="36"/>
  <c r="E15" i="36" s="1"/>
  <c r="E14" i="36"/>
  <c r="E13" i="36"/>
  <c r="E12" i="36"/>
  <c r="E11" i="36"/>
  <c r="E10" i="36"/>
  <c r="E9" i="36"/>
  <c r="K44" i="34"/>
  <c r="M41" i="34"/>
  <c r="K41" i="34"/>
  <c r="J41" i="34"/>
  <c r="I41" i="34"/>
  <c r="H41" i="34"/>
  <c r="L22" i="34"/>
  <c r="N22" i="34" s="1"/>
  <c r="L21" i="34"/>
  <c r="N21" i="34" s="1"/>
  <c r="L20" i="34"/>
  <c r="N20" i="34" s="1"/>
  <c r="L19" i="34"/>
  <c r="N19" i="34" s="1"/>
  <c r="L18" i="34"/>
  <c r="N18" i="34" s="1"/>
  <c r="L17" i="34"/>
  <c r="N17" i="34" s="1"/>
  <c r="L16" i="34"/>
  <c r="N16" i="34" s="1"/>
  <c r="L15" i="34"/>
  <c r="N15" i="34" s="1"/>
  <c r="L14" i="34"/>
  <c r="N14" i="34" s="1"/>
  <c r="L13" i="34"/>
  <c r="N13" i="34" s="1"/>
  <c r="L12" i="34"/>
  <c r="N12" i="34" s="1"/>
  <c r="L11" i="34"/>
  <c r="N11" i="34" s="1"/>
  <c r="L10" i="34"/>
  <c r="N10" i="34" s="1"/>
  <c r="L9" i="34"/>
  <c r="N9" i="34" s="1"/>
  <c r="L8" i="34"/>
  <c r="C28" i="33"/>
  <c r="M27" i="33"/>
  <c r="K27" i="33"/>
  <c r="J27" i="33"/>
  <c r="I27" i="33"/>
  <c r="H27" i="33"/>
  <c r="M26" i="33"/>
  <c r="K26" i="33"/>
  <c r="J26" i="33"/>
  <c r="I26" i="33"/>
  <c r="H26" i="33"/>
  <c r="M25" i="33"/>
  <c r="K25" i="33"/>
  <c r="J25" i="33"/>
  <c r="I25" i="33"/>
  <c r="H25" i="33"/>
  <c r="M24" i="33"/>
  <c r="K24" i="33"/>
  <c r="J24" i="33"/>
  <c r="I24" i="33"/>
  <c r="H24" i="33"/>
  <c r="M23" i="33"/>
  <c r="K23" i="33"/>
  <c r="J23" i="33"/>
  <c r="I23" i="33"/>
  <c r="H23" i="33"/>
  <c r="M22" i="33"/>
  <c r="K22" i="33"/>
  <c r="J22" i="33"/>
  <c r="I22" i="33"/>
  <c r="H22" i="33"/>
  <c r="M21" i="33"/>
  <c r="K21" i="33"/>
  <c r="J21" i="33"/>
  <c r="I21" i="33"/>
  <c r="H21" i="33"/>
  <c r="M20" i="33"/>
  <c r="K20" i="33"/>
  <c r="J20" i="33"/>
  <c r="I20" i="33"/>
  <c r="H20" i="33"/>
  <c r="M19" i="33"/>
  <c r="J19" i="33"/>
  <c r="K19" i="33"/>
  <c r="I19" i="33"/>
  <c r="H19" i="33"/>
  <c r="M18" i="33"/>
  <c r="K18" i="33"/>
  <c r="J18" i="33"/>
  <c r="I18" i="33"/>
  <c r="H18" i="33"/>
  <c r="M17" i="33"/>
  <c r="K17" i="33"/>
  <c r="J17" i="33"/>
  <c r="I17" i="33"/>
  <c r="H17" i="33"/>
  <c r="M16" i="33"/>
  <c r="K16" i="33"/>
  <c r="J16" i="33"/>
  <c r="I16" i="33"/>
  <c r="H16" i="33"/>
  <c r="M15" i="33"/>
  <c r="K15" i="33"/>
  <c r="J15" i="33"/>
  <c r="I15" i="33"/>
  <c r="H15" i="33"/>
  <c r="M14" i="33"/>
  <c r="K14" i="33"/>
  <c r="J14" i="33"/>
  <c r="I14" i="33"/>
  <c r="H14" i="33"/>
  <c r="M13" i="33"/>
  <c r="K13" i="33"/>
  <c r="J13" i="33"/>
  <c r="I13" i="33"/>
  <c r="H13" i="33"/>
  <c r="M12" i="33"/>
  <c r="K12" i="33"/>
  <c r="J12" i="33"/>
  <c r="I12" i="33"/>
  <c r="H12" i="33"/>
  <c r="M11" i="33"/>
  <c r="K11" i="33"/>
  <c r="J11" i="33"/>
  <c r="I11" i="33"/>
  <c r="H11" i="33"/>
  <c r="M10" i="33"/>
  <c r="K10" i="33"/>
  <c r="J10" i="33"/>
  <c r="I10" i="33"/>
  <c r="H10" i="33"/>
  <c r="F15" i="37" l="1"/>
  <c r="M28" i="33"/>
  <c r="I28" i="33"/>
  <c r="L19" i="33"/>
  <c r="N19" i="33" s="1"/>
  <c r="L11" i="33"/>
  <c r="N11" i="33" s="1"/>
  <c r="L15" i="33"/>
  <c r="N15" i="33" s="1"/>
  <c r="L23" i="33"/>
  <c r="N23" i="33" s="1"/>
  <c r="L27" i="33"/>
  <c r="N27" i="33" s="1"/>
  <c r="K28" i="33"/>
  <c r="L13" i="33"/>
  <c r="N13" i="33" s="1"/>
  <c r="L17" i="33"/>
  <c r="N17" i="33" s="1"/>
  <c r="L21" i="33"/>
  <c r="N21" i="33" s="1"/>
  <c r="L25" i="33"/>
  <c r="N25" i="33" s="1"/>
  <c r="L41" i="34"/>
  <c r="K43" i="34"/>
  <c r="F13" i="37"/>
  <c r="F11" i="37"/>
  <c r="H16" i="37"/>
  <c r="J11" i="37"/>
  <c r="J12" i="37"/>
  <c r="J15" i="37"/>
  <c r="G16" i="37"/>
  <c r="J10" i="37"/>
  <c r="J13" i="37"/>
  <c r="J14" i="37"/>
  <c r="F10" i="37"/>
  <c r="F12" i="37"/>
  <c r="F14" i="37"/>
  <c r="C16" i="37"/>
  <c r="I16" i="37"/>
  <c r="N8" i="34"/>
  <c r="N41" i="34" s="1"/>
  <c r="K42" i="34"/>
  <c r="H28" i="33"/>
  <c r="L10" i="33"/>
  <c r="J28" i="33"/>
  <c r="L12" i="33"/>
  <c r="N12" i="33" s="1"/>
  <c r="L14" i="33"/>
  <c r="N14" i="33" s="1"/>
  <c r="L16" i="33"/>
  <c r="N16" i="33" s="1"/>
  <c r="L18" i="33"/>
  <c r="N18" i="33" s="1"/>
  <c r="L20" i="33"/>
  <c r="N20" i="33" s="1"/>
  <c r="L22" i="33"/>
  <c r="N22" i="33" s="1"/>
  <c r="L24" i="33"/>
  <c r="N24" i="33" s="1"/>
  <c r="L26" i="33"/>
  <c r="N26" i="33" s="1"/>
  <c r="F16" i="37" l="1"/>
  <c r="B18" i="37" s="1"/>
  <c r="B19" i="37" s="1"/>
  <c r="B20" i="37" s="1"/>
  <c r="B22" i="37" s="1"/>
  <c r="J16" i="37"/>
  <c r="L28" i="33"/>
  <c r="N10" i="33"/>
  <c r="N28" i="33" s="1"/>
  <c r="N29" i="33" s="1"/>
  <c r="G19" i="37" l="1"/>
  <c r="G21" i="37" s="1"/>
  <c r="L19" i="37"/>
  <c r="L20" i="37" s="1"/>
  <c r="K11" i="37"/>
  <c r="K15" i="37"/>
  <c r="M12" i="37"/>
  <c r="L14" i="37"/>
  <c r="K10" i="37"/>
  <c r="K13" i="37"/>
  <c r="M11" i="37"/>
  <c r="L13" i="37"/>
  <c r="M15" i="37"/>
  <c r="L10" i="37"/>
  <c r="K12" i="37"/>
  <c r="L11" i="37"/>
  <c r="M13" i="37"/>
  <c r="L15" i="37"/>
  <c r="K14" i="37"/>
  <c r="M10" i="37"/>
  <c r="L12" i="37"/>
  <c r="M14" i="37"/>
  <c r="M16" i="37" l="1"/>
  <c r="K16" i="37"/>
  <c r="L16" i="37"/>
</calcChain>
</file>

<file path=xl/sharedStrings.xml><?xml version="1.0" encoding="utf-8"?>
<sst xmlns="http://schemas.openxmlformats.org/spreadsheetml/2006/main" count="506" uniqueCount="280">
  <si>
    <t>Radiology</t>
  </si>
  <si>
    <t>Revenue</t>
  </si>
  <si>
    <t>Total</t>
  </si>
  <si>
    <t>Laboratory</t>
  </si>
  <si>
    <t>Billing Office</t>
  </si>
  <si>
    <t>Administration</t>
  </si>
  <si>
    <t>Gross Collection Ratio</t>
  </si>
  <si>
    <t>Total Collections / Total Gross Charges</t>
  </si>
  <si>
    <t>Indicator</t>
  </si>
  <si>
    <t>Numerator</t>
  </si>
  <si>
    <t>Denominator</t>
  </si>
  <si>
    <t>Result</t>
  </si>
  <si>
    <t>Comment</t>
  </si>
  <si>
    <t>Net Collection Ratio</t>
  </si>
  <si>
    <t>Overhead</t>
  </si>
  <si>
    <t>Total Operating Expenses / Total Collections</t>
  </si>
  <si>
    <t>Total O.E. Prior to Physician Comp</t>
  </si>
  <si>
    <t>Vaccine Expense / Total Collections</t>
  </si>
  <si>
    <t>Average Charges per Day</t>
  </si>
  <si>
    <t>Charges and Days in last 3 Months (365/4)= 91.25</t>
  </si>
  <si>
    <t>Physician FTE's</t>
  </si>
  <si>
    <t>AR per FTE Physician</t>
  </si>
  <si>
    <t>Not much insight</t>
  </si>
  <si>
    <t>Days in AR</t>
  </si>
  <si>
    <t>Practice AR Balance / Physician FTE's</t>
  </si>
  <si>
    <t>AR Turnover</t>
  </si>
  <si>
    <t>AR Ratio</t>
  </si>
  <si>
    <t>Formula</t>
  </si>
  <si>
    <t>Staff Ratio</t>
  </si>
  <si>
    <t>Total FTE Employees / Total FTE Providers</t>
  </si>
  <si>
    <t>Clinical Staff FTE / Total FTE Providers</t>
  </si>
  <si>
    <t>Administrative &amp; Clerical</t>
  </si>
  <si>
    <t>Support Staff FTE / Total FTE Providers</t>
  </si>
  <si>
    <t>Business Office Staff FTE / Total FTE Providers</t>
  </si>
  <si>
    <t>Front Office Staff FTE / Total FTE Providers</t>
  </si>
  <si>
    <t>IT Staff FTE / Total FTE Providers</t>
  </si>
  <si>
    <t>Department Area FTE per Provider</t>
  </si>
  <si>
    <t>Charges per Encounter</t>
  </si>
  <si>
    <t>Net Collections per Encounter</t>
  </si>
  <si>
    <t>Cost per Encounter</t>
  </si>
  <si>
    <t>Total Operating Expense / Office Encounters</t>
  </si>
  <si>
    <t>Net Collections / Office Encounters</t>
  </si>
  <si>
    <t>Total Charges / Office Encounters</t>
  </si>
  <si>
    <t>Ancillary Cost per Encounter</t>
  </si>
  <si>
    <t>Ancillary Expense / Encounters</t>
  </si>
  <si>
    <t>Can be done specific for Lab, Radiology &amp; Vaccines</t>
  </si>
  <si>
    <t>Not applicable for measuring different practices</t>
  </si>
  <si>
    <t>Individual Category Expense</t>
  </si>
  <si>
    <t>Tetanus Toxoid Adsorbed (7 years of age and older)</t>
  </si>
  <si>
    <t>Diphtheria and Tetanus Toxoids and Acellular Pertussis Vaccine Adsorbed (Children up to 7 years of age) </t>
  </si>
  <si>
    <t>Pneumococcal</t>
  </si>
  <si>
    <t>Rotavirus</t>
  </si>
  <si>
    <t>[Hepatitis B Vaccine (Recombinant)]. Adult Dose (Preservative Free Formulation)</t>
  </si>
  <si>
    <t>Vaccine</t>
  </si>
  <si>
    <t>Unit Size</t>
  </si>
  <si>
    <t>Unit Cost</t>
  </si>
  <si>
    <t>Merck</t>
  </si>
  <si>
    <t>SDV</t>
  </si>
  <si>
    <t>MMR</t>
  </si>
  <si>
    <t>MMRV</t>
  </si>
  <si>
    <t>Varicella</t>
  </si>
  <si>
    <t>Wyeth</t>
  </si>
  <si>
    <t>Sanofi</t>
  </si>
  <si>
    <t>DTaP</t>
  </si>
  <si>
    <t>IPOL</t>
  </si>
  <si>
    <t>IPV</t>
  </si>
  <si>
    <t>Aetna</t>
  </si>
  <si>
    <t>BCBS</t>
  </si>
  <si>
    <t>Cigna</t>
  </si>
  <si>
    <t>Vaccine  </t>
  </si>
  <si>
    <t>Abbreviation  </t>
  </si>
  <si>
    <t>Manufacturer  </t>
  </si>
  <si>
    <t>Comments</t>
  </si>
  <si>
    <t>Daptacel</t>
  </si>
  <si>
    <t>Tetanus &amp; diphtheria toxoids and pertussis vaccine. Not licensed for 5th dose.</t>
  </si>
  <si>
    <t>GlaxoSmithKline</t>
  </si>
  <si>
    <t>DTaP-HepB-IPV</t>
  </si>
  <si>
    <t>Pediarix</t>
  </si>
  <si>
    <t>Licensed for doses at 2, 4, 6 months (through 6 years of age). Not licensed for boosters.</t>
  </si>
  <si>
    <t>DTaP-IPV/Hib</t>
  </si>
  <si>
    <t>Pentacel</t>
  </si>
  <si>
    <t>Licensed for doses at 2,4, 6, and 15-18 months.</t>
  </si>
  <si>
    <t>Hib</t>
  </si>
  <si>
    <t>PedvaxHIB</t>
  </si>
  <si>
    <t>ActHIB</t>
  </si>
  <si>
    <t>Hib-HepB</t>
  </si>
  <si>
    <t>Comvax</t>
  </si>
  <si>
    <t>Should not be used for HepB birth dose.</t>
  </si>
  <si>
    <t>Hepatitis A</t>
  </si>
  <si>
    <t>HepA</t>
  </si>
  <si>
    <t>Pediatric (18 and under) and adult formulations. Pediatric = 720 EL.U., 0.5mL Adult = 1,140 EL.U., 1.0mL Minimum age = 1 year.</t>
  </si>
  <si>
    <t>Pediatric (18 and under) and adult formulations. Pediatric = 25 U, 0.5mL Adult = 50 U, 1.0mL Minimum age = 1 year.</t>
  </si>
  <si>
    <t>Hepatitis B</t>
  </si>
  <si>
    <t>HepB</t>
  </si>
  <si>
    <t>Pediatric (19 and under) and adult formulations. Pediatric formulation is not licensed for adults.</t>
  </si>
  <si>
    <t>Pediatric (19 and under), adult, and dialysis formulations. Two pediatric doses may be substituted for an adult dose.</t>
  </si>
  <si>
    <t>Human Papillomavirus (HPV)</t>
  </si>
  <si>
    <t>HPV4</t>
  </si>
  <si>
    <t>Gardasil</t>
  </si>
  <si>
    <t>Quadrivalent (types 6, 11, 16, 18). Licensed for males and females 9 through 26 years.</t>
  </si>
  <si>
    <t>Influenza</t>
  </si>
  <si>
    <t>LAIV</t>
  </si>
  <si>
    <t>FluMist</t>
  </si>
  <si>
    <t>Medimmune</t>
  </si>
  <si>
    <t>Trivalent Types A &amp; B. Age range 2-49 years.</t>
  </si>
  <si>
    <t>M-M-R II</t>
  </si>
  <si>
    <t>ProQuad</t>
  </si>
  <si>
    <t>Age range = 1 through 12 years.</t>
  </si>
  <si>
    <t>Meningococcal</t>
  </si>
  <si>
    <t>MPSV4</t>
  </si>
  <si>
    <t>Menomune</t>
  </si>
  <si>
    <t>Polysaccharide, containing serogroups A, C, Y, &amp; W-135. Minimum age = 2 years.</t>
  </si>
  <si>
    <t>MCV4</t>
  </si>
  <si>
    <t>Menactra</t>
  </si>
  <si>
    <t>Polysaccharide conjugate (diphtheria toxoid carrier), containing serogroups A, C, Y, &amp; W-135. Age Range 9 months through 55 years</t>
  </si>
  <si>
    <t>PPSV23</t>
  </si>
  <si>
    <t>Pneumovax 23</t>
  </si>
  <si>
    <t>Polysaccharide. Contains 23 strains. Minimum age = 2 yrs.</t>
  </si>
  <si>
    <t>PCV13</t>
  </si>
  <si>
    <t>Polysaccharide conjugate (diphtheria protein carrier). Contains 13 strains.</t>
  </si>
  <si>
    <t>Polio</t>
  </si>
  <si>
    <t>Trivalent, Types 1, 2, &amp; 3.</t>
  </si>
  <si>
    <t>RV5</t>
  </si>
  <si>
    <t>RotaTeq</t>
  </si>
  <si>
    <t>Pentavalent. First dose between 6 weeks and 14 weeks 6 days; complete 3-dose series by 8 months 0 days.</t>
  </si>
  <si>
    <t>Tdap</t>
  </si>
  <si>
    <t>Adacel</t>
  </si>
  <si>
    <t>Tetanus &amp; diphtheria toxoids &amp; pertussis vaccine. Licensed for ages 11-64.</t>
  </si>
  <si>
    <t>VAR</t>
  </si>
  <si>
    <t>Varivax</t>
  </si>
  <si>
    <t>Haemophilus influenzae type b (Hib)</t>
  </si>
  <si>
    <t>PRP-OMP. Polysaccharide conjugate (mening. protein carrier). 2-dose schedule.</t>
  </si>
  <si>
    <t>Haemophilus influenzae type b -- Hepatitis B</t>
  </si>
  <si>
    <t>PRP-T. Polysaccharide conjugate (tetanus toxoid carrier). 3-dose schedule.</t>
  </si>
  <si>
    <t>PFS</t>
  </si>
  <si>
    <t>MDV</t>
  </si>
  <si>
    <t>Fluzone- 0.25ml</t>
  </si>
  <si>
    <t>Fluzone- 0.50ml</t>
  </si>
  <si>
    <t>Tetanus</t>
  </si>
  <si>
    <t>Trihibit</t>
  </si>
  <si>
    <t>Tripedia</t>
  </si>
  <si>
    <t>Havrix- Pedi</t>
  </si>
  <si>
    <t>Havrix- Adult</t>
  </si>
  <si>
    <t>Engerix-B- Pedi</t>
  </si>
  <si>
    <t>Engerix-B- Adult</t>
  </si>
  <si>
    <t>Recombivax HB- Adult</t>
  </si>
  <si>
    <t>Recombivax HB- Pedi</t>
  </si>
  <si>
    <t>Vaqta- Pedi</t>
  </si>
  <si>
    <t>Billed</t>
  </si>
  <si>
    <t>Est. Ending</t>
  </si>
  <si>
    <t>Variance</t>
  </si>
  <si>
    <t>Received</t>
  </si>
  <si>
    <t>Spoil Log</t>
  </si>
  <si>
    <t>Spoil %age of Inventory:</t>
  </si>
  <si>
    <t>Spoil %age of Billed:</t>
  </si>
  <si>
    <t>Spoil Value:</t>
  </si>
  <si>
    <t>Patient Visits</t>
  </si>
  <si>
    <t>Revenue Center</t>
  </si>
  <si>
    <t>Clinical</t>
  </si>
  <si>
    <t>Front Office</t>
  </si>
  <si>
    <t>Regular</t>
  </si>
  <si>
    <t>Overtime</t>
  </si>
  <si>
    <t>Shift Diff</t>
  </si>
  <si>
    <t>Hours</t>
  </si>
  <si>
    <t>Wage Cost</t>
  </si>
  <si>
    <t>Wage Cost Allocation</t>
  </si>
  <si>
    <t>Count</t>
  </si>
  <si>
    <t>Cost / Patient</t>
  </si>
  <si>
    <t>Total Hours</t>
  </si>
  <si>
    <t>FTE's</t>
  </si>
  <si>
    <t>FTE / Provider</t>
  </si>
  <si>
    <t>Comparative*</t>
  </si>
  <si>
    <t>*Can be Survey or Annual/Seasonal Average</t>
  </si>
  <si>
    <t>Budget Amount</t>
  </si>
  <si>
    <t>Actual amount</t>
  </si>
  <si>
    <t>United</t>
  </si>
  <si>
    <t>Reimbursement Rates</t>
  </si>
  <si>
    <t>BCBS- 60%</t>
  </si>
  <si>
    <t>United- 30%</t>
  </si>
  <si>
    <t>Aetna- 5%</t>
  </si>
  <si>
    <t>Cigna- 5%</t>
  </si>
  <si>
    <t>Total Revenue</t>
  </si>
  <si>
    <t>Total Cost</t>
  </si>
  <si>
    <t>Return on Vaccine Cost:</t>
  </si>
  <si>
    <t>Total Collections / Total Charges (Unadjusted)</t>
  </si>
  <si>
    <t>Category Collection Rate</t>
  </si>
  <si>
    <t>Vaccine Expense / Vaccine Revenues</t>
  </si>
  <si>
    <t>Determine how admin fees are handled in advance</t>
  </si>
  <si>
    <t>Gross Charges / Number of Days</t>
  </si>
  <si>
    <t>Total Provider Hours Scheduled / 2080</t>
  </si>
  <si>
    <t>Considers full and part-time providers</t>
  </si>
  <si>
    <t>Provider AR Balance / Average Charges per Day</t>
  </si>
  <si>
    <t>Can be done by Provider to Practice Total.  Usually both if compensation tied to collections</t>
  </si>
  <si>
    <t>Provider AR / Average Monthly Charges</t>
  </si>
  <si>
    <t>AR Credit Balances</t>
  </si>
  <si>
    <t>Total AR Credits / Provider AR</t>
  </si>
  <si>
    <t>Self Pay Percentage</t>
  </si>
  <si>
    <t>Self Pay Balances / Practice A/R</t>
  </si>
  <si>
    <t>Payor Mix Ratios</t>
  </si>
  <si>
    <t>Individual Payor Receipts / Total Receipts</t>
  </si>
  <si>
    <t>Denial Rate</t>
  </si>
  <si>
    <t>Clean Claim Rate</t>
  </si>
  <si>
    <t>Total Claims Submitted / Total Rejected Claims</t>
  </si>
  <si>
    <t>Clean Claim Detail</t>
  </si>
  <si>
    <t>Documented tally of reasons claims rejected</t>
  </si>
  <si>
    <t>Transmission Denial Rate</t>
  </si>
  <si>
    <t>"Clean Claims" Rejected / Total Clean Claims</t>
  </si>
  <si>
    <t>CPT Count by Top 10 CPT Codes</t>
  </si>
  <si>
    <t>Important to track changes in CPT's the drive business</t>
  </si>
  <si>
    <t>Determine whether or not Overtime is Justified</t>
  </si>
  <si>
    <t>Revenue Generated (Actual or Estimated)</t>
  </si>
  <si>
    <t>Financial Impact</t>
  </si>
  <si>
    <t>Administration fees (90471 &amp; 90472) are separate due to labor and storage costs.</t>
  </si>
  <si>
    <t>Trade Name  </t>
  </si>
  <si>
    <t>01/31/12 Units</t>
  </si>
  <si>
    <t>02/29/12 Units</t>
  </si>
  <si>
    <t>Collection Ratio</t>
  </si>
  <si>
    <t>Number of Patient Visits</t>
  </si>
  <si>
    <t>Total Claims Rejected</t>
  </si>
  <si>
    <t>Total Claims Submitted</t>
  </si>
  <si>
    <t>Claims Rejection Rate</t>
  </si>
  <si>
    <t>Total Charges Posted</t>
  </si>
  <si>
    <t>Total Adjustments Posted</t>
  </si>
  <si>
    <t>Total Denials Posted</t>
  </si>
  <si>
    <t>Total Receipts Posted</t>
  </si>
  <si>
    <t>Staff Hours Worked</t>
  </si>
  <si>
    <t>Medical Supply Expense</t>
  </si>
  <si>
    <t>Vaccine Expense</t>
  </si>
  <si>
    <t>Monday</t>
  </si>
  <si>
    <t>Tuesday</t>
  </si>
  <si>
    <t>Wednesday</t>
  </si>
  <si>
    <t>Thursday</t>
  </si>
  <si>
    <t>Friday</t>
  </si>
  <si>
    <t>Staff Overtime Hours</t>
  </si>
  <si>
    <t>Vaccine Injections</t>
  </si>
  <si>
    <t>Week</t>
  </si>
  <si>
    <t>Month</t>
  </si>
  <si>
    <t>to Date</t>
  </si>
  <si>
    <t>Attach summary sheets from billing system, transmission reports &amp; payroll reports</t>
  </si>
  <si>
    <t>2012</t>
  </si>
  <si>
    <t>April</t>
  </si>
  <si>
    <t>May</t>
  </si>
  <si>
    <t>June</t>
  </si>
  <si>
    <t>Quarter</t>
  </si>
  <si>
    <t>Annual</t>
  </si>
  <si>
    <t>Total 2011</t>
  </si>
  <si>
    <t>Charges</t>
  </si>
  <si>
    <t xml:space="preserve">  Cigna</t>
  </si>
  <si>
    <t xml:space="preserve">  United</t>
  </si>
  <si>
    <t xml:space="preserve">  BCBS</t>
  </si>
  <si>
    <t xml:space="preserve">  Aetna</t>
  </si>
  <si>
    <t xml:space="preserve">  Medicaid</t>
  </si>
  <si>
    <t>Denials</t>
  </si>
  <si>
    <t>Monthly Payor Analysis</t>
  </si>
  <si>
    <t>Adjustments</t>
  </si>
  <si>
    <t>Monthly KPI Summary Sheet- Q2 of 2012</t>
  </si>
  <si>
    <t>Accounts Receivable</t>
  </si>
  <si>
    <t>Beginning A/R</t>
  </si>
  <si>
    <t>Ending A/R</t>
  </si>
  <si>
    <t>Change in A/R</t>
  </si>
  <si>
    <t>Days in A/R</t>
  </si>
  <si>
    <t>A/R Balance Review</t>
  </si>
  <si>
    <t>Current</t>
  </si>
  <si>
    <t>31-60 Days</t>
  </si>
  <si>
    <t>61-90 Days</t>
  </si>
  <si>
    <t>91-120 Days</t>
  </si>
  <si>
    <t>121-150 Days</t>
  </si>
  <si>
    <t>Over 150 Days</t>
  </si>
  <si>
    <t>Revenue per Encounter</t>
  </si>
  <si>
    <t>Total Encounters</t>
  </si>
  <si>
    <t>Physician Days Worked</t>
  </si>
  <si>
    <t>Provider AR / Average Monthly Collections</t>
  </si>
  <si>
    <t>Overtime Hours vs. Excess Visits</t>
  </si>
  <si>
    <t>Practice Labor Cost Tracking</t>
  </si>
  <si>
    <t>Vaccine Inventory Tracking</t>
  </si>
  <si>
    <t>Vaccine and Supply Reimbursement Analysis</t>
  </si>
  <si>
    <t>Useful Key Performance Indicators (KPI)</t>
  </si>
  <si>
    <t>(By Claim) Total Denial Amount / Total Related Charges</t>
  </si>
  <si>
    <t>Can be aggregated by account or payor totals</t>
  </si>
  <si>
    <t xml:space="preserve">      Daily KPI Summary Sheet- Month of July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</si>
</sst>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1" x14ac:knownFonts="1">
    <font>
      <sz val="10"/>
      <color theme="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u/>
      <sz val="10"/>
      <color rgb="FF006600"/>
      <name val="Arial"/>
      <family val="2"/>
    </font>
    <font>
      <sz val="16"/>
      <color theme="1"/>
      <name val="Arial"/>
      <family val="2"/>
    </font>
    <font>
      <b/>
      <sz val="12"/>
      <color rgb="FF0066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3"/>
      <name val="Arial"/>
      <family val="2"/>
    </font>
    <font>
      <u/>
      <sz val="10"/>
      <name val="Arial"/>
      <family val="2"/>
    </font>
    <font>
      <sz val="24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sz val="2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0">
    <xf numFmtId="0" fontId="0" fillId="0" borderId="0"/>
    <xf numFmtId="0" fontId="2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91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0" xfId="0" applyAlignment="1">
      <alignment horizontal="center"/>
    </xf>
    <xf numFmtId="0" fontId="9" fillId="0" borderId="0" xfId="5" applyFont="1" applyAlignment="1" applyProtection="1"/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0" xfId="5" applyFont="1" applyAlignment="1" applyProtection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5" xfId="0" quotePrefix="1" applyNumberFormat="1" applyBorder="1" applyAlignment="1">
      <alignment horizontal="center"/>
    </xf>
    <xf numFmtId="1" fontId="0" fillId="0" borderId="0" xfId="0" quotePrefix="1" applyNumberFormat="1" applyBorder="1" applyAlignment="1">
      <alignment horizontal="center"/>
    </xf>
    <xf numFmtId="1" fontId="0" fillId="0" borderId="6" xfId="0" quotePrefix="1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6" xfId="0" applyBorder="1"/>
    <xf numFmtId="0" fontId="0" fillId="0" borderId="18" xfId="0" applyBorder="1"/>
    <xf numFmtId="0" fontId="0" fillId="0" borderId="15" xfId="0" applyBorder="1"/>
    <xf numFmtId="0" fontId="0" fillId="0" borderId="21" xfId="0" applyBorder="1"/>
    <xf numFmtId="0" fontId="0" fillId="0" borderId="0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4" fillId="2" borderId="1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4" fillId="2" borderId="2" xfId="0" applyFont="1" applyFill="1" applyBorder="1"/>
    <xf numFmtId="0" fontId="8" fillId="2" borderId="37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/>
    <xf numFmtId="0" fontId="8" fillId="2" borderId="37" xfId="0" applyFont="1" applyFill="1" applyBorder="1"/>
    <xf numFmtId="0" fontId="8" fillId="2" borderId="38" xfId="0" applyFont="1" applyFill="1" applyBorder="1"/>
    <xf numFmtId="0" fontId="4" fillId="2" borderId="5" xfId="0" applyFont="1" applyFill="1" applyBorder="1"/>
    <xf numFmtId="0" fontId="0" fillId="0" borderId="5" xfId="0" applyBorder="1"/>
    <xf numFmtId="0" fontId="0" fillId="0" borderId="29" xfId="0" applyBorder="1"/>
    <xf numFmtId="0" fontId="0" fillId="0" borderId="22" xfId="0" applyBorder="1" applyAlignment="1">
      <alignment horizontal="center"/>
    </xf>
    <xf numFmtId="0" fontId="0" fillId="0" borderId="28" xfId="0" applyBorder="1"/>
    <xf numFmtId="0" fontId="0" fillId="0" borderId="26" xfId="0" applyBorder="1"/>
    <xf numFmtId="0" fontId="0" fillId="0" borderId="27" xfId="0" applyBorder="1"/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3" xfId="0" applyBorder="1"/>
    <xf numFmtId="1" fontId="0" fillId="0" borderId="45" xfId="0" quotePrefix="1" applyNumberFormat="1" applyBorder="1" applyAlignment="1">
      <alignment horizontal="center"/>
    </xf>
    <xf numFmtId="1" fontId="0" fillId="0" borderId="46" xfId="0" quotePrefix="1" applyNumberFormat="1" applyBorder="1" applyAlignment="1">
      <alignment horizontal="center"/>
    </xf>
    <xf numFmtId="1" fontId="0" fillId="0" borderId="47" xfId="0" quotePrefix="1" applyNumberFormat="1" applyBorder="1" applyAlignment="1">
      <alignment horizontal="center"/>
    </xf>
    <xf numFmtId="14" fontId="0" fillId="0" borderId="45" xfId="0" applyNumberFormat="1" applyBorder="1" applyAlignment="1">
      <alignment horizontal="center"/>
    </xf>
    <xf numFmtId="14" fontId="0" fillId="0" borderId="47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27" xfId="0" applyFill="1" applyBorder="1"/>
    <xf numFmtId="0" fontId="0" fillId="0" borderId="7" xfId="0" applyBorder="1"/>
    <xf numFmtId="0" fontId="12" fillId="0" borderId="15" xfId="0" applyFont="1" applyFill="1" applyBorder="1"/>
    <xf numFmtId="44" fontId="12" fillId="0" borderId="1" xfId="2" applyFont="1" applyFill="1" applyBorder="1"/>
    <xf numFmtId="0" fontId="12" fillId="0" borderId="10" xfId="0" applyFont="1" applyFill="1" applyBorder="1" applyAlignment="1">
      <alignment horizontal="center"/>
    </xf>
    <xf numFmtId="44" fontId="12" fillId="0" borderId="15" xfId="0" applyNumberFormat="1" applyFont="1" applyFill="1" applyBorder="1"/>
    <xf numFmtId="44" fontId="12" fillId="0" borderId="1" xfId="0" applyNumberFormat="1" applyFont="1" applyFill="1" applyBorder="1"/>
    <xf numFmtId="44" fontId="12" fillId="0" borderId="16" xfId="0" applyNumberFormat="1" applyFont="1" applyFill="1" applyBorder="1"/>
    <xf numFmtId="165" fontId="12" fillId="0" borderId="15" xfId="0" applyNumberFormat="1" applyFont="1" applyFill="1" applyBorder="1"/>
    <xf numFmtId="165" fontId="12" fillId="0" borderId="1" xfId="0" applyNumberFormat="1" applyFont="1" applyFill="1" applyBorder="1"/>
    <xf numFmtId="165" fontId="12" fillId="0" borderId="16" xfId="0" applyNumberFormat="1" applyFont="1" applyFill="1" applyBorder="1"/>
    <xf numFmtId="0" fontId="12" fillId="0" borderId="21" xfId="0" applyFont="1" applyFill="1" applyBorder="1"/>
    <xf numFmtId="44" fontId="12" fillId="0" borderId="19" xfId="2" applyFont="1" applyFill="1" applyBorder="1"/>
    <xf numFmtId="0" fontId="12" fillId="0" borderId="20" xfId="0" applyFont="1" applyFill="1" applyBorder="1" applyAlignment="1">
      <alignment horizontal="center"/>
    </xf>
    <xf numFmtId="44" fontId="12" fillId="0" borderId="21" xfId="0" applyNumberFormat="1" applyFont="1" applyFill="1" applyBorder="1"/>
    <xf numFmtId="44" fontId="12" fillId="0" borderId="19" xfId="0" applyNumberFormat="1" applyFont="1" applyFill="1" applyBorder="1"/>
    <xf numFmtId="44" fontId="12" fillId="0" borderId="18" xfId="0" applyNumberFormat="1" applyFont="1" applyFill="1" applyBorder="1"/>
    <xf numFmtId="165" fontId="12" fillId="0" borderId="21" xfId="0" applyNumberFormat="1" applyFont="1" applyFill="1" applyBorder="1"/>
    <xf numFmtId="165" fontId="12" fillId="0" borderId="19" xfId="0" applyNumberFormat="1" applyFont="1" applyFill="1" applyBorder="1"/>
    <xf numFmtId="165" fontId="12" fillId="0" borderId="18" xfId="0" applyNumberFormat="1" applyFont="1" applyFill="1" applyBorder="1"/>
    <xf numFmtId="0" fontId="12" fillId="0" borderId="0" xfId="0" applyFont="1" applyFill="1"/>
    <xf numFmtId="44" fontId="12" fillId="0" borderId="0" xfId="2" applyFont="1" applyFill="1"/>
    <xf numFmtId="0" fontId="12" fillId="0" borderId="0" xfId="0" applyFont="1" applyFill="1" applyAlignment="1">
      <alignment horizontal="center"/>
    </xf>
    <xf numFmtId="0" fontId="12" fillId="0" borderId="0" xfId="0" applyFont="1"/>
    <xf numFmtId="0" fontId="12" fillId="0" borderId="37" xfId="0" applyFont="1" applyFill="1" applyBorder="1" applyAlignment="1">
      <alignment wrapText="1"/>
    </xf>
    <xf numFmtId="44" fontId="12" fillId="0" borderId="17" xfId="2" applyFont="1" applyFill="1" applyBorder="1" applyAlignment="1">
      <alignment wrapText="1"/>
    </xf>
    <xf numFmtId="0" fontId="12" fillId="0" borderId="39" xfId="0" applyFont="1" applyFill="1" applyBorder="1" applyAlignment="1">
      <alignment horizontal="center" wrapText="1"/>
    </xf>
    <xf numFmtId="0" fontId="12" fillId="0" borderId="37" xfId="0" applyFont="1" applyFill="1" applyBorder="1" applyAlignment="1">
      <alignment horizontal="center" wrapText="1"/>
    </xf>
    <xf numFmtId="0" fontId="12" fillId="0" borderId="17" xfId="0" applyFont="1" applyFill="1" applyBorder="1" applyAlignment="1">
      <alignment horizontal="center" wrapText="1"/>
    </xf>
    <xf numFmtId="0" fontId="12" fillId="0" borderId="38" xfId="0" applyFont="1" applyFill="1" applyBorder="1" applyAlignment="1">
      <alignment horizontal="center" wrapText="1"/>
    </xf>
    <xf numFmtId="165" fontId="12" fillId="0" borderId="0" xfId="0" applyNumberFormat="1" applyFont="1" applyFill="1"/>
    <xf numFmtId="0" fontId="12" fillId="0" borderId="0" xfId="0" applyFont="1" applyFill="1" applyAlignment="1">
      <alignment horizontal="right"/>
    </xf>
    <xf numFmtId="10" fontId="12" fillId="0" borderId="0" xfId="3" applyNumberFormat="1" applyFont="1" applyFill="1"/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center" wrapText="1"/>
    </xf>
    <xf numFmtId="44" fontId="12" fillId="0" borderId="0" xfId="2" applyFont="1" applyFill="1" applyAlignment="1">
      <alignment wrapText="1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top"/>
    </xf>
    <xf numFmtId="164" fontId="13" fillId="0" borderId="0" xfId="4" applyNumberFormat="1" applyFont="1" applyFill="1" applyAlignment="1">
      <alignment horizontal="center"/>
    </xf>
    <xf numFmtId="10" fontId="12" fillId="0" borderId="0" xfId="3" applyNumberFormat="1" applyFont="1" applyFill="1" applyAlignment="1">
      <alignment horizontal="center"/>
    </xf>
    <xf numFmtId="165" fontId="12" fillId="0" borderId="0" xfId="2" applyNumberFormat="1" applyFont="1" applyFill="1" applyAlignment="1">
      <alignment horizontal="center"/>
    </xf>
    <xf numFmtId="164" fontId="12" fillId="0" borderId="1" xfId="4" applyNumberFormat="1" applyFont="1" applyBorder="1"/>
    <xf numFmtId="0" fontId="12" fillId="0" borderId="1" xfId="0" applyFont="1" applyBorder="1"/>
    <xf numFmtId="43" fontId="12" fillId="0" borderId="1" xfId="4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64" fontId="12" fillId="0" borderId="1" xfId="4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1" xfId="0" applyFont="1" applyBorder="1" applyAlignment="1">
      <alignment horizontal="left"/>
    </xf>
    <xf numFmtId="165" fontId="12" fillId="0" borderId="1" xfId="2" applyNumberFormat="1" applyFont="1" applyBorder="1" applyAlignment="1">
      <alignment horizontal="center"/>
    </xf>
    <xf numFmtId="10" fontId="12" fillId="0" borderId="1" xfId="3" applyNumberFormat="1" applyFont="1" applyBorder="1" applyAlignment="1">
      <alignment horizontal="center"/>
    </xf>
    <xf numFmtId="0" fontId="12" fillId="0" borderId="24" xfId="0" applyFont="1" applyBorder="1"/>
    <xf numFmtId="44" fontId="12" fillId="0" borderId="1" xfId="2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/>
    <xf numFmtId="0" fontId="12" fillId="0" borderId="15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165" fontId="12" fillId="0" borderId="15" xfId="2" applyNumberFormat="1" applyFont="1" applyBorder="1" applyAlignment="1">
      <alignment horizontal="center"/>
    </xf>
    <xf numFmtId="165" fontId="12" fillId="0" borderId="16" xfId="2" applyNumberFormat="1" applyFont="1" applyBorder="1" applyAlignment="1">
      <alignment horizontal="center"/>
    </xf>
    <xf numFmtId="10" fontId="12" fillId="0" borderId="15" xfId="3" applyNumberFormat="1" applyFont="1" applyBorder="1" applyAlignment="1">
      <alignment horizontal="center"/>
    </xf>
    <xf numFmtId="10" fontId="12" fillId="0" borderId="16" xfId="3" applyNumberFormat="1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8" xfId="0" applyFont="1" applyBorder="1"/>
    <xf numFmtId="0" fontId="12" fillId="0" borderId="9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165" fontId="12" fillId="0" borderId="33" xfId="2" applyNumberFormat="1" applyFont="1" applyBorder="1" applyAlignment="1">
      <alignment horizontal="center"/>
    </xf>
    <xf numFmtId="165" fontId="12" fillId="0" borderId="8" xfId="2" applyNumberFormat="1" applyFont="1" applyBorder="1" applyAlignment="1">
      <alignment horizontal="center"/>
    </xf>
    <xf numFmtId="165" fontId="12" fillId="0" borderId="32" xfId="2" applyNumberFormat="1" applyFont="1" applyBorder="1" applyAlignment="1">
      <alignment horizontal="center"/>
    </xf>
    <xf numFmtId="10" fontId="12" fillId="0" borderId="33" xfId="3" applyNumberFormat="1" applyFont="1" applyBorder="1" applyAlignment="1">
      <alignment horizontal="center"/>
    </xf>
    <xf numFmtId="10" fontId="12" fillId="0" borderId="8" xfId="3" applyNumberFormat="1" applyFont="1" applyBorder="1" applyAlignment="1">
      <alignment horizontal="center"/>
    </xf>
    <xf numFmtId="10" fontId="12" fillId="0" borderId="32" xfId="3" applyNumberFormat="1" applyFont="1" applyBorder="1" applyAlignment="1">
      <alignment horizontal="center"/>
    </xf>
    <xf numFmtId="164" fontId="12" fillId="0" borderId="31" xfId="4" applyNumberFormat="1" applyFont="1" applyBorder="1" applyAlignment="1">
      <alignment horizontal="center"/>
    </xf>
    <xf numFmtId="165" fontId="12" fillId="0" borderId="29" xfId="2" applyNumberFormat="1" applyFont="1" applyBorder="1" applyAlignment="1">
      <alignment horizontal="center"/>
    </xf>
    <xf numFmtId="165" fontId="12" fillId="0" borderId="30" xfId="2" applyNumberFormat="1" applyFont="1" applyBorder="1" applyAlignment="1">
      <alignment horizontal="center"/>
    </xf>
    <xf numFmtId="165" fontId="12" fillId="0" borderId="31" xfId="2" applyNumberFormat="1" applyFont="1" applyBorder="1" applyAlignment="1">
      <alignment horizontal="center"/>
    </xf>
    <xf numFmtId="10" fontId="12" fillId="0" borderId="29" xfId="3" applyNumberFormat="1" applyFont="1" applyBorder="1" applyAlignment="1">
      <alignment horizontal="center"/>
    </xf>
    <xf numFmtId="10" fontId="12" fillId="0" borderId="30" xfId="3" applyNumberFormat="1" applyFont="1" applyBorder="1" applyAlignment="1">
      <alignment horizontal="center"/>
    </xf>
    <xf numFmtId="10" fontId="12" fillId="0" borderId="31" xfId="3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165" fontId="12" fillId="0" borderId="1" xfId="2" applyNumberFormat="1" applyFont="1" applyBorder="1"/>
    <xf numFmtId="2" fontId="12" fillId="0" borderId="1" xfId="0" applyNumberFormat="1" applyFont="1" applyBorder="1" applyAlignment="1">
      <alignment horizontal="center"/>
    </xf>
    <xf numFmtId="44" fontId="12" fillId="0" borderId="1" xfId="0" applyNumberFormat="1" applyFont="1" applyBorder="1"/>
    <xf numFmtId="165" fontId="12" fillId="0" borderId="1" xfId="0" applyNumberFormat="1" applyFont="1" applyBorder="1"/>
    <xf numFmtId="2" fontId="12" fillId="0" borderId="0" xfId="0" applyNumberFormat="1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" fillId="0" borderId="0" xfId="5" applyFont="1" applyAlignment="1" applyProtection="1"/>
    <xf numFmtId="0" fontId="16" fillId="0" borderId="0" xfId="5" applyFont="1" applyAlignment="1" applyProtection="1"/>
    <xf numFmtId="14" fontId="12" fillId="0" borderId="0" xfId="0" applyNumberFormat="1" applyFont="1" applyAlignment="1">
      <alignment horizontal="center"/>
    </xf>
    <xf numFmtId="37" fontId="12" fillId="0" borderId="29" xfId="4" applyNumberFormat="1" applyFont="1" applyBorder="1" applyAlignment="1">
      <alignment horizontal="center"/>
    </xf>
    <xf numFmtId="37" fontId="12" fillId="0" borderId="30" xfId="4" applyNumberFormat="1" applyFont="1" applyBorder="1" applyAlignment="1">
      <alignment horizontal="center"/>
    </xf>
    <xf numFmtId="39" fontId="12" fillId="0" borderId="1" xfId="4" applyNumberFormat="1" applyFont="1" applyBorder="1" applyAlignment="1">
      <alignment horizontal="center"/>
    </xf>
    <xf numFmtId="37" fontId="12" fillId="0" borderId="1" xfId="4" applyNumberFormat="1" applyFont="1" applyBorder="1" applyAlignment="1">
      <alignment horizontal="center"/>
    </xf>
    <xf numFmtId="2" fontId="12" fillId="0" borderId="1" xfId="0" applyNumberFormat="1" applyFont="1" applyBorder="1"/>
    <xf numFmtId="1" fontId="12" fillId="0" borderId="1" xfId="4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23" xfId="0" applyFont="1" applyBorder="1"/>
    <xf numFmtId="0" fontId="12" fillId="0" borderId="7" xfId="0" applyFont="1" applyBorder="1"/>
    <xf numFmtId="0" fontId="17" fillId="0" borderId="0" xfId="0" applyFont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0" borderId="40" xfId="0" applyFont="1" applyFill="1" applyBorder="1" applyAlignment="1">
      <alignment horizontal="center"/>
    </xf>
    <xf numFmtId="0" fontId="12" fillId="0" borderId="41" xfId="0" applyFont="1" applyFill="1" applyBorder="1" applyAlignment="1">
      <alignment horizontal="center"/>
    </xf>
    <xf numFmtId="0" fontId="12" fillId="0" borderId="42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2" fillId="0" borderId="43" xfId="0" applyFont="1" applyFill="1" applyBorder="1" applyAlignment="1">
      <alignment horizontal="center"/>
    </xf>
    <xf numFmtId="0" fontId="12" fillId="0" borderId="44" xfId="0" applyFont="1" applyFill="1" applyBorder="1" applyAlignment="1">
      <alignment horizontal="center"/>
    </xf>
  </cellXfs>
  <cellStyles count="10">
    <cellStyle name="Comma" xfId="4" builtinId="3"/>
    <cellStyle name="Comma 2" xfId="8" xr:uid="{00000000-0005-0000-0000-000001000000}"/>
    <cellStyle name="Currency" xfId="2" builtinId="4"/>
    <cellStyle name="Hyperlink" xfId="5" builtinId="8"/>
    <cellStyle name="Normal" xfId="0" builtinId="0"/>
    <cellStyle name="Normal 2" xfId="1" xr:uid="{00000000-0005-0000-0000-000005000000}"/>
    <cellStyle name="Normal 3" xfId="6" xr:uid="{00000000-0005-0000-0000-000006000000}"/>
    <cellStyle name="Normal 4" xfId="7" xr:uid="{00000000-0005-0000-0000-000007000000}"/>
    <cellStyle name="Percent" xfId="3" builtinId="5"/>
    <cellStyle name="Percent 2" xfId="9" xr:uid="{00000000-0005-0000-0000-000009000000}"/>
  </cellStyles>
  <dxfs count="1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3"/>
      <tableStyleElement type="headerRow" dxfId="12"/>
    </tableStyle>
  </tableStyles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78314</xdr:rowOff>
    </xdr:from>
    <xdr:to>
      <xdr:col>1</xdr:col>
      <xdr:colOff>634253</xdr:colOff>
      <xdr:row>6</xdr:row>
      <xdr:rowOff>37401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314"/>
          <a:ext cx="2633382" cy="9810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48497</xdr:rowOff>
    </xdr:from>
    <xdr:to>
      <xdr:col>2</xdr:col>
      <xdr:colOff>105896</xdr:colOff>
      <xdr:row>5</xdr:row>
      <xdr:rowOff>103636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497"/>
          <a:ext cx="2643356" cy="9847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0</xdr:row>
      <xdr:rowOff>77478</xdr:rowOff>
    </xdr:from>
    <xdr:to>
      <xdr:col>2</xdr:col>
      <xdr:colOff>488576</xdr:colOff>
      <xdr:row>6</xdr:row>
      <xdr:rowOff>38236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" y="77478"/>
          <a:ext cx="2637865" cy="9827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67198</xdr:rowOff>
    </xdr:from>
    <xdr:to>
      <xdr:col>3</xdr:col>
      <xdr:colOff>348503</xdr:colOff>
      <xdr:row>6</xdr:row>
      <xdr:rowOff>48517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198"/>
          <a:ext cx="2649743" cy="9871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68617</xdr:rowOff>
    </xdr:from>
    <xdr:to>
      <xdr:col>4</xdr:col>
      <xdr:colOff>158003</xdr:colOff>
      <xdr:row>6</xdr:row>
      <xdr:rowOff>47097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617"/>
          <a:ext cx="2642123" cy="9843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74556</xdr:rowOff>
    </xdr:from>
    <xdr:to>
      <xdr:col>3</xdr:col>
      <xdr:colOff>215153</xdr:colOff>
      <xdr:row>6</xdr:row>
      <xdr:rowOff>41158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556"/>
          <a:ext cx="2653553" cy="988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showGridLines="0" zoomScale="85" zoomScaleNormal="85" workbookViewId="0">
      <selection activeCell="E17" sqref="E17"/>
    </sheetView>
  </sheetViews>
  <sheetFormatPr defaultRowHeight="13.2" x14ac:dyDescent="0.25"/>
  <cols>
    <col min="1" max="1" width="29.109375" style="88" customWidth="1"/>
    <col min="2" max="2" width="46.6640625" style="88" customWidth="1"/>
    <col min="3" max="3" width="11.88671875" style="88" bestFit="1" customWidth="1"/>
    <col min="4" max="4" width="14" style="88" bestFit="1" customWidth="1"/>
    <col min="5" max="5" width="10.109375" style="88" bestFit="1" customWidth="1"/>
    <col min="6" max="6" width="46.6640625" style="88" bestFit="1" customWidth="1"/>
    <col min="7" max="256" width="9.109375" style="88"/>
    <col min="257" max="257" width="29.109375" style="88" customWidth="1"/>
    <col min="258" max="258" width="44.44140625" style="88" bestFit="1" customWidth="1"/>
    <col min="259" max="259" width="11.88671875" style="88" bestFit="1" customWidth="1"/>
    <col min="260" max="260" width="14" style="88" bestFit="1" customWidth="1"/>
    <col min="261" max="261" width="10.109375" style="88" bestFit="1" customWidth="1"/>
    <col min="262" max="262" width="46.6640625" style="88" bestFit="1" customWidth="1"/>
    <col min="263" max="512" width="9.109375" style="88"/>
    <col min="513" max="513" width="29.109375" style="88" customWidth="1"/>
    <col min="514" max="514" width="44.44140625" style="88" bestFit="1" customWidth="1"/>
    <col min="515" max="515" width="11.88671875" style="88" bestFit="1" customWidth="1"/>
    <col min="516" max="516" width="14" style="88" bestFit="1" customWidth="1"/>
    <col min="517" max="517" width="10.109375" style="88" bestFit="1" customWidth="1"/>
    <col min="518" max="518" width="46.6640625" style="88" bestFit="1" customWidth="1"/>
    <col min="519" max="768" width="9.109375" style="88"/>
    <col min="769" max="769" width="29.109375" style="88" customWidth="1"/>
    <col min="770" max="770" width="44.44140625" style="88" bestFit="1" customWidth="1"/>
    <col min="771" max="771" width="11.88671875" style="88" bestFit="1" customWidth="1"/>
    <col min="772" max="772" width="14" style="88" bestFit="1" customWidth="1"/>
    <col min="773" max="773" width="10.109375" style="88" bestFit="1" customWidth="1"/>
    <col min="774" max="774" width="46.6640625" style="88" bestFit="1" customWidth="1"/>
    <col min="775" max="1024" width="9.109375" style="88"/>
    <col min="1025" max="1025" width="29.109375" style="88" customWidth="1"/>
    <col min="1026" max="1026" width="44.44140625" style="88" bestFit="1" customWidth="1"/>
    <col min="1027" max="1027" width="11.88671875" style="88" bestFit="1" customWidth="1"/>
    <col min="1028" max="1028" width="14" style="88" bestFit="1" customWidth="1"/>
    <col min="1029" max="1029" width="10.109375" style="88" bestFit="1" customWidth="1"/>
    <col min="1030" max="1030" width="46.6640625" style="88" bestFit="1" customWidth="1"/>
    <col min="1031" max="1280" width="9.109375" style="88"/>
    <col min="1281" max="1281" width="29.109375" style="88" customWidth="1"/>
    <col min="1282" max="1282" width="44.44140625" style="88" bestFit="1" customWidth="1"/>
    <col min="1283" max="1283" width="11.88671875" style="88" bestFit="1" customWidth="1"/>
    <col min="1284" max="1284" width="14" style="88" bestFit="1" customWidth="1"/>
    <col min="1285" max="1285" width="10.109375" style="88" bestFit="1" customWidth="1"/>
    <col min="1286" max="1286" width="46.6640625" style="88" bestFit="1" customWidth="1"/>
    <col min="1287" max="1536" width="9.109375" style="88"/>
    <col min="1537" max="1537" width="29.109375" style="88" customWidth="1"/>
    <col min="1538" max="1538" width="44.44140625" style="88" bestFit="1" customWidth="1"/>
    <col min="1539" max="1539" width="11.88671875" style="88" bestFit="1" customWidth="1"/>
    <col min="1540" max="1540" width="14" style="88" bestFit="1" customWidth="1"/>
    <col min="1541" max="1541" width="10.109375" style="88" bestFit="1" customWidth="1"/>
    <col min="1542" max="1542" width="46.6640625" style="88" bestFit="1" customWidth="1"/>
    <col min="1543" max="1792" width="9.109375" style="88"/>
    <col min="1793" max="1793" width="29.109375" style="88" customWidth="1"/>
    <col min="1794" max="1794" width="44.44140625" style="88" bestFit="1" customWidth="1"/>
    <col min="1795" max="1795" width="11.88671875" style="88" bestFit="1" customWidth="1"/>
    <col min="1796" max="1796" width="14" style="88" bestFit="1" customWidth="1"/>
    <col min="1797" max="1797" width="10.109375" style="88" bestFit="1" customWidth="1"/>
    <col min="1798" max="1798" width="46.6640625" style="88" bestFit="1" customWidth="1"/>
    <col min="1799" max="2048" width="9.109375" style="88"/>
    <col min="2049" max="2049" width="29.109375" style="88" customWidth="1"/>
    <col min="2050" max="2050" width="44.44140625" style="88" bestFit="1" customWidth="1"/>
    <col min="2051" max="2051" width="11.88671875" style="88" bestFit="1" customWidth="1"/>
    <col min="2052" max="2052" width="14" style="88" bestFit="1" customWidth="1"/>
    <col min="2053" max="2053" width="10.109375" style="88" bestFit="1" customWidth="1"/>
    <col min="2054" max="2054" width="46.6640625" style="88" bestFit="1" customWidth="1"/>
    <col min="2055" max="2304" width="9.109375" style="88"/>
    <col min="2305" max="2305" width="29.109375" style="88" customWidth="1"/>
    <col min="2306" max="2306" width="44.44140625" style="88" bestFit="1" customWidth="1"/>
    <col min="2307" max="2307" width="11.88671875" style="88" bestFit="1" customWidth="1"/>
    <col min="2308" max="2308" width="14" style="88" bestFit="1" customWidth="1"/>
    <col min="2309" max="2309" width="10.109375" style="88" bestFit="1" customWidth="1"/>
    <col min="2310" max="2310" width="46.6640625" style="88" bestFit="1" customWidth="1"/>
    <col min="2311" max="2560" width="9.109375" style="88"/>
    <col min="2561" max="2561" width="29.109375" style="88" customWidth="1"/>
    <col min="2562" max="2562" width="44.44140625" style="88" bestFit="1" customWidth="1"/>
    <col min="2563" max="2563" width="11.88671875" style="88" bestFit="1" customWidth="1"/>
    <col min="2564" max="2564" width="14" style="88" bestFit="1" customWidth="1"/>
    <col min="2565" max="2565" width="10.109375" style="88" bestFit="1" customWidth="1"/>
    <col min="2566" max="2566" width="46.6640625" style="88" bestFit="1" customWidth="1"/>
    <col min="2567" max="2816" width="9.109375" style="88"/>
    <col min="2817" max="2817" width="29.109375" style="88" customWidth="1"/>
    <col min="2818" max="2818" width="44.44140625" style="88" bestFit="1" customWidth="1"/>
    <col min="2819" max="2819" width="11.88671875" style="88" bestFit="1" customWidth="1"/>
    <col min="2820" max="2820" width="14" style="88" bestFit="1" customWidth="1"/>
    <col min="2821" max="2821" width="10.109375" style="88" bestFit="1" customWidth="1"/>
    <col min="2822" max="2822" width="46.6640625" style="88" bestFit="1" customWidth="1"/>
    <col min="2823" max="3072" width="9.109375" style="88"/>
    <col min="3073" max="3073" width="29.109375" style="88" customWidth="1"/>
    <col min="3074" max="3074" width="44.44140625" style="88" bestFit="1" customWidth="1"/>
    <col min="3075" max="3075" width="11.88671875" style="88" bestFit="1" customWidth="1"/>
    <col min="3076" max="3076" width="14" style="88" bestFit="1" customWidth="1"/>
    <col min="3077" max="3077" width="10.109375" style="88" bestFit="1" customWidth="1"/>
    <col min="3078" max="3078" width="46.6640625" style="88" bestFit="1" customWidth="1"/>
    <col min="3079" max="3328" width="9.109375" style="88"/>
    <col min="3329" max="3329" width="29.109375" style="88" customWidth="1"/>
    <col min="3330" max="3330" width="44.44140625" style="88" bestFit="1" customWidth="1"/>
    <col min="3331" max="3331" width="11.88671875" style="88" bestFit="1" customWidth="1"/>
    <col min="3332" max="3332" width="14" style="88" bestFit="1" customWidth="1"/>
    <col min="3333" max="3333" width="10.109375" style="88" bestFit="1" customWidth="1"/>
    <col min="3334" max="3334" width="46.6640625" style="88" bestFit="1" customWidth="1"/>
    <col min="3335" max="3584" width="9.109375" style="88"/>
    <col min="3585" max="3585" width="29.109375" style="88" customWidth="1"/>
    <col min="3586" max="3586" width="44.44140625" style="88" bestFit="1" customWidth="1"/>
    <col min="3587" max="3587" width="11.88671875" style="88" bestFit="1" customWidth="1"/>
    <col min="3588" max="3588" width="14" style="88" bestFit="1" customWidth="1"/>
    <col min="3589" max="3589" width="10.109375" style="88" bestFit="1" customWidth="1"/>
    <col min="3590" max="3590" width="46.6640625" style="88" bestFit="1" customWidth="1"/>
    <col min="3591" max="3840" width="9.109375" style="88"/>
    <col min="3841" max="3841" width="29.109375" style="88" customWidth="1"/>
    <col min="3842" max="3842" width="44.44140625" style="88" bestFit="1" customWidth="1"/>
    <col min="3843" max="3843" width="11.88671875" style="88" bestFit="1" customWidth="1"/>
    <col min="3844" max="3844" width="14" style="88" bestFit="1" customWidth="1"/>
    <col min="3845" max="3845" width="10.109375" style="88" bestFit="1" customWidth="1"/>
    <col min="3846" max="3846" width="46.6640625" style="88" bestFit="1" customWidth="1"/>
    <col min="3847" max="4096" width="9.109375" style="88"/>
    <col min="4097" max="4097" width="29.109375" style="88" customWidth="1"/>
    <col min="4098" max="4098" width="44.44140625" style="88" bestFit="1" customWidth="1"/>
    <col min="4099" max="4099" width="11.88671875" style="88" bestFit="1" customWidth="1"/>
    <col min="4100" max="4100" width="14" style="88" bestFit="1" customWidth="1"/>
    <col min="4101" max="4101" width="10.109375" style="88" bestFit="1" customWidth="1"/>
    <col min="4102" max="4102" width="46.6640625" style="88" bestFit="1" customWidth="1"/>
    <col min="4103" max="4352" width="9.109375" style="88"/>
    <col min="4353" max="4353" width="29.109375" style="88" customWidth="1"/>
    <col min="4354" max="4354" width="44.44140625" style="88" bestFit="1" customWidth="1"/>
    <col min="4355" max="4355" width="11.88671875" style="88" bestFit="1" customWidth="1"/>
    <col min="4356" max="4356" width="14" style="88" bestFit="1" customWidth="1"/>
    <col min="4357" max="4357" width="10.109375" style="88" bestFit="1" customWidth="1"/>
    <col min="4358" max="4358" width="46.6640625" style="88" bestFit="1" customWidth="1"/>
    <col min="4359" max="4608" width="9.109375" style="88"/>
    <col min="4609" max="4609" width="29.109375" style="88" customWidth="1"/>
    <col min="4610" max="4610" width="44.44140625" style="88" bestFit="1" customWidth="1"/>
    <col min="4611" max="4611" width="11.88671875" style="88" bestFit="1" customWidth="1"/>
    <col min="4612" max="4612" width="14" style="88" bestFit="1" customWidth="1"/>
    <col min="4613" max="4613" width="10.109375" style="88" bestFit="1" customWidth="1"/>
    <col min="4614" max="4614" width="46.6640625" style="88" bestFit="1" customWidth="1"/>
    <col min="4615" max="4864" width="9.109375" style="88"/>
    <col min="4865" max="4865" width="29.109375" style="88" customWidth="1"/>
    <col min="4866" max="4866" width="44.44140625" style="88" bestFit="1" customWidth="1"/>
    <col min="4867" max="4867" width="11.88671875" style="88" bestFit="1" customWidth="1"/>
    <col min="4868" max="4868" width="14" style="88" bestFit="1" customWidth="1"/>
    <col min="4869" max="4869" width="10.109375" style="88" bestFit="1" customWidth="1"/>
    <col min="4870" max="4870" width="46.6640625" style="88" bestFit="1" customWidth="1"/>
    <col min="4871" max="5120" width="9.109375" style="88"/>
    <col min="5121" max="5121" width="29.109375" style="88" customWidth="1"/>
    <col min="5122" max="5122" width="44.44140625" style="88" bestFit="1" customWidth="1"/>
    <col min="5123" max="5123" width="11.88671875" style="88" bestFit="1" customWidth="1"/>
    <col min="5124" max="5124" width="14" style="88" bestFit="1" customWidth="1"/>
    <col min="5125" max="5125" width="10.109375" style="88" bestFit="1" customWidth="1"/>
    <col min="5126" max="5126" width="46.6640625" style="88" bestFit="1" customWidth="1"/>
    <col min="5127" max="5376" width="9.109375" style="88"/>
    <col min="5377" max="5377" width="29.109375" style="88" customWidth="1"/>
    <col min="5378" max="5378" width="44.44140625" style="88" bestFit="1" customWidth="1"/>
    <col min="5379" max="5379" width="11.88671875" style="88" bestFit="1" customWidth="1"/>
    <col min="5380" max="5380" width="14" style="88" bestFit="1" customWidth="1"/>
    <col min="5381" max="5381" width="10.109375" style="88" bestFit="1" customWidth="1"/>
    <col min="5382" max="5382" width="46.6640625" style="88" bestFit="1" customWidth="1"/>
    <col min="5383" max="5632" width="9.109375" style="88"/>
    <col min="5633" max="5633" width="29.109375" style="88" customWidth="1"/>
    <col min="5634" max="5634" width="44.44140625" style="88" bestFit="1" customWidth="1"/>
    <col min="5635" max="5635" width="11.88671875" style="88" bestFit="1" customWidth="1"/>
    <col min="5636" max="5636" width="14" style="88" bestFit="1" customWidth="1"/>
    <col min="5637" max="5637" width="10.109375" style="88" bestFit="1" customWidth="1"/>
    <col min="5638" max="5638" width="46.6640625" style="88" bestFit="1" customWidth="1"/>
    <col min="5639" max="5888" width="9.109375" style="88"/>
    <col min="5889" max="5889" width="29.109375" style="88" customWidth="1"/>
    <col min="5890" max="5890" width="44.44140625" style="88" bestFit="1" customWidth="1"/>
    <col min="5891" max="5891" width="11.88671875" style="88" bestFit="1" customWidth="1"/>
    <col min="5892" max="5892" width="14" style="88" bestFit="1" customWidth="1"/>
    <col min="5893" max="5893" width="10.109375" style="88" bestFit="1" customWidth="1"/>
    <col min="5894" max="5894" width="46.6640625" style="88" bestFit="1" customWidth="1"/>
    <col min="5895" max="6144" width="9.109375" style="88"/>
    <col min="6145" max="6145" width="29.109375" style="88" customWidth="1"/>
    <col min="6146" max="6146" width="44.44140625" style="88" bestFit="1" customWidth="1"/>
    <col min="6147" max="6147" width="11.88671875" style="88" bestFit="1" customWidth="1"/>
    <col min="6148" max="6148" width="14" style="88" bestFit="1" customWidth="1"/>
    <col min="6149" max="6149" width="10.109375" style="88" bestFit="1" customWidth="1"/>
    <col min="6150" max="6150" width="46.6640625" style="88" bestFit="1" customWidth="1"/>
    <col min="6151" max="6400" width="9.109375" style="88"/>
    <col min="6401" max="6401" width="29.109375" style="88" customWidth="1"/>
    <col min="6402" max="6402" width="44.44140625" style="88" bestFit="1" customWidth="1"/>
    <col min="6403" max="6403" width="11.88671875" style="88" bestFit="1" customWidth="1"/>
    <col min="6404" max="6404" width="14" style="88" bestFit="1" customWidth="1"/>
    <col min="6405" max="6405" width="10.109375" style="88" bestFit="1" customWidth="1"/>
    <col min="6406" max="6406" width="46.6640625" style="88" bestFit="1" customWidth="1"/>
    <col min="6407" max="6656" width="9.109375" style="88"/>
    <col min="6657" max="6657" width="29.109375" style="88" customWidth="1"/>
    <col min="6658" max="6658" width="44.44140625" style="88" bestFit="1" customWidth="1"/>
    <col min="6659" max="6659" width="11.88671875" style="88" bestFit="1" customWidth="1"/>
    <col min="6660" max="6660" width="14" style="88" bestFit="1" customWidth="1"/>
    <col min="6661" max="6661" width="10.109375" style="88" bestFit="1" customWidth="1"/>
    <col min="6662" max="6662" width="46.6640625" style="88" bestFit="1" customWidth="1"/>
    <col min="6663" max="6912" width="9.109375" style="88"/>
    <col min="6913" max="6913" width="29.109375" style="88" customWidth="1"/>
    <col min="6914" max="6914" width="44.44140625" style="88" bestFit="1" customWidth="1"/>
    <col min="6915" max="6915" width="11.88671875" style="88" bestFit="1" customWidth="1"/>
    <col min="6916" max="6916" width="14" style="88" bestFit="1" customWidth="1"/>
    <col min="6917" max="6917" width="10.109375" style="88" bestFit="1" customWidth="1"/>
    <col min="6918" max="6918" width="46.6640625" style="88" bestFit="1" customWidth="1"/>
    <col min="6919" max="7168" width="9.109375" style="88"/>
    <col min="7169" max="7169" width="29.109375" style="88" customWidth="1"/>
    <col min="7170" max="7170" width="44.44140625" style="88" bestFit="1" customWidth="1"/>
    <col min="7171" max="7171" width="11.88671875" style="88" bestFit="1" customWidth="1"/>
    <col min="7172" max="7172" width="14" style="88" bestFit="1" customWidth="1"/>
    <col min="7173" max="7173" width="10.109375" style="88" bestFit="1" customWidth="1"/>
    <col min="7174" max="7174" width="46.6640625" style="88" bestFit="1" customWidth="1"/>
    <col min="7175" max="7424" width="9.109375" style="88"/>
    <col min="7425" max="7425" width="29.109375" style="88" customWidth="1"/>
    <col min="7426" max="7426" width="44.44140625" style="88" bestFit="1" customWidth="1"/>
    <col min="7427" max="7427" width="11.88671875" style="88" bestFit="1" customWidth="1"/>
    <col min="7428" max="7428" width="14" style="88" bestFit="1" customWidth="1"/>
    <col min="7429" max="7429" width="10.109375" style="88" bestFit="1" customWidth="1"/>
    <col min="7430" max="7430" width="46.6640625" style="88" bestFit="1" customWidth="1"/>
    <col min="7431" max="7680" width="9.109375" style="88"/>
    <col min="7681" max="7681" width="29.109375" style="88" customWidth="1"/>
    <col min="7682" max="7682" width="44.44140625" style="88" bestFit="1" customWidth="1"/>
    <col min="7683" max="7683" width="11.88671875" style="88" bestFit="1" customWidth="1"/>
    <col min="7684" max="7684" width="14" style="88" bestFit="1" customWidth="1"/>
    <col min="7685" max="7685" width="10.109375" style="88" bestFit="1" customWidth="1"/>
    <col min="7686" max="7686" width="46.6640625" style="88" bestFit="1" customWidth="1"/>
    <col min="7687" max="7936" width="9.109375" style="88"/>
    <col min="7937" max="7937" width="29.109375" style="88" customWidth="1"/>
    <col min="7938" max="7938" width="44.44140625" style="88" bestFit="1" customWidth="1"/>
    <col min="7939" max="7939" width="11.88671875" style="88" bestFit="1" customWidth="1"/>
    <col min="7940" max="7940" width="14" style="88" bestFit="1" customWidth="1"/>
    <col min="7941" max="7941" width="10.109375" style="88" bestFit="1" customWidth="1"/>
    <col min="7942" max="7942" width="46.6640625" style="88" bestFit="1" customWidth="1"/>
    <col min="7943" max="8192" width="9.109375" style="88"/>
    <col min="8193" max="8193" width="29.109375" style="88" customWidth="1"/>
    <col min="8194" max="8194" width="44.44140625" style="88" bestFit="1" customWidth="1"/>
    <col min="8195" max="8195" width="11.88671875" style="88" bestFit="1" customWidth="1"/>
    <col min="8196" max="8196" width="14" style="88" bestFit="1" customWidth="1"/>
    <col min="8197" max="8197" width="10.109375" style="88" bestFit="1" customWidth="1"/>
    <col min="8198" max="8198" width="46.6640625" style="88" bestFit="1" customWidth="1"/>
    <col min="8199" max="8448" width="9.109375" style="88"/>
    <col min="8449" max="8449" width="29.109375" style="88" customWidth="1"/>
    <col min="8450" max="8450" width="44.44140625" style="88" bestFit="1" customWidth="1"/>
    <col min="8451" max="8451" width="11.88671875" style="88" bestFit="1" customWidth="1"/>
    <col min="8452" max="8452" width="14" style="88" bestFit="1" customWidth="1"/>
    <col min="8453" max="8453" width="10.109375" style="88" bestFit="1" customWidth="1"/>
    <col min="8454" max="8454" width="46.6640625" style="88" bestFit="1" customWidth="1"/>
    <col min="8455" max="8704" width="9.109375" style="88"/>
    <col min="8705" max="8705" width="29.109375" style="88" customWidth="1"/>
    <col min="8706" max="8706" width="44.44140625" style="88" bestFit="1" customWidth="1"/>
    <col min="8707" max="8707" width="11.88671875" style="88" bestFit="1" customWidth="1"/>
    <col min="8708" max="8708" width="14" style="88" bestFit="1" customWidth="1"/>
    <col min="8709" max="8709" width="10.109375" style="88" bestFit="1" customWidth="1"/>
    <col min="8710" max="8710" width="46.6640625" style="88" bestFit="1" customWidth="1"/>
    <col min="8711" max="8960" width="9.109375" style="88"/>
    <col min="8961" max="8961" width="29.109375" style="88" customWidth="1"/>
    <col min="8962" max="8962" width="44.44140625" style="88" bestFit="1" customWidth="1"/>
    <col min="8963" max="8963" width="11.88671875" style="88" bestFit="1" customWidth="1"/>
    <col min="8964" max="8964" width="14" style="88" bestFit="1" customWidth="1"/>
    <col min="8965" max="8965" width="10.109375" style="88" bestFit="1" customWidth="1"/>
    <col min="8966" max="8966" width="46.6640625" style="88" bestFit="1" customWidth="1"/>
    <col min="8967" max="9216" width="9.109375" style="88"/>
    <col min="9217" max="9217" width="29.109375" style="88" customWidth="1"/>
    <col min="9218" max="9218" width="44.44140625" style="88" bestFit="1" customWidth="1"/>
    <col min="9219" max="9219" width="11.88671875" style="88" bestFit="1" customWidth="1"/>
    <col min="9220" max="9220" width="14" style="88" bestFit="1" customWidth="1"/>
    <col min="9221" max="9221" width="10.109375" style="88" bestFit="1" customWidth="1"/>
    <col min="9222" max="9222" width="46.6640625" style="88" bestFit="1" customWidth="1"/>
    <col min="9223" max="9472" width="9.109375" style="88"/>
    <col min="9473" max="9473" width="29.109375" style="88" customWidth="1"/>
    <col min="9474" max="9474" width="44.44140625" style="88" bestFit="1" customWidth="1"/>
    <col min="9475" max="9475" width="11.88671875" style="88" bestFit="1" customWidth="1"/>
    <col min="9476" max="9476" width="14" style="88" bestFit="1" customWidth="1"/>
    <col min="9477" max="9477" width="10.109375" style="88" bestFit="1" customWidth="1"/>
    <col min="9478" max="9478" width="46.6640625" style="88" bestFit="1" customWidth="1"/>
    <col min="9479" max="9728" width="9.109375" style="88"/>
    <col min="9729" max="9729" width="29.109375" style="88" customWidth="1"/>
    <col min="9730" max="9730" width="44.44140625" style="88" bestFit="1" customWidth="1"/>
    <col min="9731" max="9731" width="11.88671875" style="88" bestFit="1" customWidth="1"/>
    <col min="9732" max="9732" width="14" style="88" bestFit="1" customWidth="1"/>
    <col min="9733" max="9733" width="10.109375" style="88" bestFit="1" customWidth="1"/>
    <col min="9734" max="9734" width="46.6640625" style="88" bestFit="1" customWidth="1"/>
    <col min="9735" max="9984" width="9.109375" style="88"/>
    <col min="9985" max="9985" width="29.109375" style="88" customWidth="1"/>
    <col min="9986" max="9986" width="44.44140625" style="88" bestFit="1" customWidth="1"/>
    <col min="9987" max="9987" width="11.88671875" style="88" bestFit="1" customWidth="1"/>
    <col min="9988" max="9988" width="14" style="88" bestFit="1" customWidth="1"/>
    <col min="9989" max="9989" width="10.109375" style="88" bestFit="1" customWidth="1"/>
    <col min="9990" max="9990" width="46.6640625" style="88" bestFit="1" customWidth="1"/>
    <col min="9991" max="10240" width="9.109375" style="88"/>
    <col min="10241" max="10241" width="29.109375" style="88" customWidth="1"/>
    <col min="10242" max="10242" width="44.44140625" style="88" bestFit="1" customWidth="1"/>
    <col min="10243" max="10243" width="11.88671875" style="88" bestFit="1" customWidth="1"/>
    <col min="10244" max="10244" width="14" style="88" bestFit="1" customWidth="1"/>
    <col min="10245" max="10245" width="10.109375" style="88" bestFit="1" customWidth="1"/>
    <col min="10246" max="10246" width="46.6640625" style="88" bestFit="1" customWidth="1"/>
    <col min="10247" max="10496" width="9.109375" style="88"/>
    <col min="10497" max="10497" width="29.109375" style="88" customWidth="1"/>
    <col min="10498" max="10498" width="44.44140625" style="88" bestFit="1" customWidth="1"/>
    <col min="10499" max="10499" width="11.88671875" style="88" bestFit="1" customWidth="1"/>
    <col min="10500" max="10500" width="14" style="88" bestFit="1" customWidth="1"/>
    <col min="10501" max="10501" width="10.109375" style="88" bestFit="1" customWidth="1"/>
    <col min="10502" max="10502" width="46.6640625" style="88" bestFit="1" customWidth="1"/>
    <col min="10503" max="10752" width="9.109375" style="88"/>
    <col min="10753" max="10753" width="29.109375" style="88" customWidth="1"/>
    <col min="10754" max="10754" width="44.44140625" style="88" bestFit="1" customWidth="1"/>
    <col min="10755" max="10755" width="11.88671875" style="88" bestFit="1" customWidth="1"/>
    <col min="10756" max="10756" width="14" style="88" bestFit="1" customWidth="1"/>
    <col min="10757" max="10757" width="10.109375" style="88" bestFit="1" customWidth="1"/>
    <col min="10758" max="10758" width="46.6640625" style="88" bestFit="1" customWidth="1"/>
    <col min="10759" max="11008" width="9.109375" style="88"/>
    <col min="11009" max="11009" width="29.109375" style="88" customWidth="1"/>
    <col min="11010" max="11010" width="44.44140625" style="88" bestFit="1" customWidth="1"/>
    <col min="11011" max="11011" width="11.88671875" style="88" bestFit="1" customWidth="1"/>
    <col min="11012" max="11012" width="14" style="88" bestFit="1" customWidth="1"/>
    <col min="11013" max="11013" width="10.109375" style="88" bestFit="1" customWidth="1"/>
    <col min="11014" max="11014" width="46.6640625" style="88" bestFit="1" customWidth="1"/>
    <col min="11015" max="11264" width="9.109375" style="88"/>
    <col min="11265" max="11265" width="29.109375" style="88" customWidth="1"/>
    <col min="11266" max="11266" width="44.44140625" style="88" bestFit="1" customWidth="1"/>
    <col min="11267" max="11267" width="11.88671875" style="88" bestFit="1" customWidth="1"/>
    <col min="11268" max="11268" width="14" style="88" bestFit="1" customWidth="1"/>
    <col min="11269" max="11269" width="10.109375" style="88" bestFit="1" customWidth="1"/>
    <col min="11270" max="11270" width="46.6640625" style="88" bestFit="1" customWidth="1"/>
    <col min="11271" max="11520" width="9.109375" style="88"/>
    <col min="11521" max="11521" width="29.109375" style="88" customWidth="1"/>
    <col min="11522" max="11522" width="44.44140625" style="88" bestFit="1" customWidth="1"/>
    <col min="11523" max="11523" width="11.88671875" style="88" bestFit="1" customWidth="1"/>
    <col min="11524" max="11524" width="14" style="88" bestFit="1" customWidth="1"/>
    <col min="11525" max="11525" width="10.109375" style="88" bestFit="1" customWidth="1"/>
    <col min="11526" max="11526" width="46.6640625" style="88" bestFit="1" customWidth="1"/>
    <col min="11527" max="11776" width="9.109375" style="88"/>
    <col min="11777" max="11777" width="29.109375" style="88" customWidth="1"/>
    <col min="11778" max="11778" width="44.44140625" style="88" bestFit="1" customWidth="1"/>
    <col min="11779" max="11779" width="11.88671875" style="88" bestFit="1" customWidth="1"/>
    <col min="11780" max="11780" width="14" style="88" bestFit="1" customWidth="1"/>
    <col min="11781" max="11781" width="10.109375" style="88" bestFit="1" customWidth="1"/>
    <col min="11782" max="11782" width="46.6640625" style="88" bestFit="1" customWidth="1"/>
    <col min="11783" max="12032" width="9.109375" style="88"/>
    <col min="12033" max="12033" width="29.109375" style="88" customWidth="1"/>
    <col min="12034" max="12034" width="44.44140625" style="88" bestFit="1" customWidth="1"/>
    <col min="12035" max="12035" width="11.88671875" style="88" bestFit="1" customWidth="1"/>
    <col min="12036" max="12036" width="14" style="88" bestFit="1" customWidth="1"/>
    <col min="12037" max="12037" width="10.109375" style="88" bestFit="1" customWidth="1"/>
    <col min="12038" max="12038" width="46.6640625" style="88" bestFit="1" customWidth="1"/>
    <col min="12039" max="12288" width="9.109375" style="88"/>
    <col min="12289" max="12289" width="29.109375" style="88" customWidth="1"/>
    <col min="12290" max="12290" width="44.44140625" style="88" bestFit="1" customWidth="1"/>
    <col min="12291" max="12291" width="11.88671875" style="88" bestFit="1" customWidth="1"/>
    <col min="12292" max="12292" width="14" style="88" bestFit="1" customWidth="1"/>
    <col min="12293" max="12293" width="10.109375" style="88" bestFit="1" customWidth="1"/>
    <col min="12294" max="12294" width="46.6640625" style="88" bestFit="1" customWidth="1"/>
    <col min="12295" max="12544" width="9.109375" style="88"/>
    <col min="12545" max="12545" width="29.109375" style="88" customWidth="1"/>
    <col min="12546" max="12546" width="44.44140625" style="88" bestFit="1" customWidth="1"/>
    <col min="12547" max="12547" width="11.88671875" style="88" bestFit="1" customWidth="1"/>
    <col min="12548" max="12548" width="14" style="88" bestFit="1" customWidth="1"/>
    <col min="12549" max="12549" width="10.109375" style="88" bestFit="1" customWidth="1"/>
    <col min="12550" max="12550" width="46.6640625" style="88" bestFit="1" customWidth="1"/>
    <col min="12551" max="12800" width="9.109375" style="88"/>
    <col min="12801" max="12801" width="29.109375" style="88" customWidth="1"/>
    <col min="12802" max="12802" width="44.44140625" style="88" bestFit="1" customWidth="1"/>
    <col min="12803" max="12803" width="11.88671875" style="88" bestFit="1" customWidth="1"/>
    <col min="12804" max="12804" width="14" style="88" bestFit="1" customWidth="1"/>
    <col min="12805" max="12805" width="10.109375" style="88" bestFit="1" customWidth="1"/>
    <col min="12806" max="12806" width="46.6640625" style="88" bestFit="1" customWidth="1"/>
    <col min="12807" max="13056" width="9.109375" style="88"/>
    <col min="13057" max="13057" width="29.109375" style="88" customWidth="1"/>
    <col min="13058" max="13058" width="44.44140625" style="88" bestFit="1" customWidth="1"/>
    <col min="13059" max="13059" width="11.88671875" style="88" bestFit="1" customWidth="1"/>
    <col min="13060" max="13060" width="14" style="88" bestFit="1" customWidth="1"/>
    <col min="13061" max="13061" width="10.109375" style="88" bestFit="1" customWidth="1"/>
    <col min="13062" max="13062" width="46.6640625" style="88" bestFit="1" customWidth="1"/>
    <col min="13063" max="13312" width="9.109375" style="88"/>
    <col min="13313" max="13313" width="29.109375" style="88" customWidth="1"/>
    <col min="13314" max="13314" width="44.44140625" style="88" bestFit="1" customWidth="1"/>
    <col min="13315" max="13315" width="11.88671875" style="88" bestFit="1" customWidth="1"/>
    <col min="13316" max="13316" width="14" style="88" bestFit="1" customWidth="1"/>
    <col min="13317" max="13317" width="10.109375" style="88" bestFit="1" customWidth="1"/>
    <col min="13318" max="13318" width="46.6640625" style="88" bestFit="1" customWidth="1"/>
    <col min="13319" max="13568" width="9.109375" style="88"/>
    <col min="13569" max="13569" width="29.109375" style="88" customWidth="1"/>
    <col min="13570" max="13570" width="44.44140625" style="88" bestFit="1" customWidth="1"/>
    <col min="13571" max="13571" width="11.88671875" style="88" bestFit="1" customWidth="1"/>
    <col min="13572" max="13572" width="14" style="88" bestFit="1" customWidth="1"/>
    <col min="13573" max="13573" width="10.109375" style="88" bestFit="1" customWidth="1"/>
    <col min="13574" max="13574" width="46.6640625" style="88" bestFit="1" customWidth="1"/>
    <col min="13575" max="13824" width="9.109375" style="88"/>
    <col min="13825" max="13825" width="29.109375" style="88" customWidth="1"/>
    <col min="13826" max="13826" width="44.44140625" style="88" bestFit="1" customWidth="1"/>
    <col min="13827" max="13827" width="11.88671875" style="88" bestFit="1" customWidth="1"/>
    <col min="13828" max="13828" width="14" style="88" bestFit="1" customWidth="1"/>
    <col min="13829" max="13829" width="10.109375" style="88" bestFit="1" customWidth="1"/>
    <col min="13830" max="13830" width="46.6640625" style="88" bestFit="1" customWidth="1"/>
    <col min="13831" max="14080" width="9.109375" style="88"/>
    <col min="14081" max="14081" width="29.109375" style="88" customWidth="1"/>
    <col min="14082" max="14082" width="44.44140625" style="88" bestFit="1" customWidth="1"/>
    <col min="14083" max="14083" width="11.88671875" style="88" bestFit="1" customWidth="1"/>
    <col min="14084" max="14084" width="14" style="88" bestFit="1" customWidth="1"/>
    <col min="14085" max="14085" width="10.109375" style="88" bestFit="1" customWidth="1"/>
    <col min="14086" max="14086" width="46.6640625" style="88" bestFit="1" customWidth="1"/>
    <col min="14087" max="14336" width="9.109375" style="88"/>
    <col min="14337" max="14337" width="29.109375" style="88" customWidth="1"/>
    <col min="14338" max="14338" width="44.44140625" style="88" bestFit="1" customWidth="1"/>
    <col min="14339" max="14339" width="11.88671875" style="88" bestFit="1" customWidth="1"/>
    <col min="14340" max="14340" width="14" style="88" bestFit="1" customWidth="1"/>
    <col min="14341" max="14341" width="10.109375" style="88" bestFit="1" customWidth="1"/>
    <col min="14342" max="14342" width="46.6640625" style="88" bestFit="1" customWidth="1"/>
    <col min="14343" max="14592" width="9.109375" style="88"/>
    <col min="14593" max="14593" width="29.109375" style="88" customWidth="1"/>
    <col min="14594" max="14594" width="44.44140625" style="88" bestFit="1" customWidth="1"/>
    <col min="14595" max="14595" width="11.88671875" style="88" bestFit="1" customWidth="1"/>
    <col min="14596" max="14596" width="14" style="88" bestFit="1" customWidth="1"/>
    <col min="14597" max="14597" width="10.109375" style="88" bestFit="1" customWidth="1"/>
    <col min="14598" max="14598" width="46.6640625" style="88" bestFit="1" customWidth="1"/>
    <col min="14599" max="14848" width="9.109375" style="88"/>
    <col min="14849" max="14849" width="29.109375" style="88" customWidth="1"/>
    <col min="14850" max="14850" width="44.44140625" style="88" bestFit="1" customWidth="1"/>
    <col min="14851" max="14851" width="11.88671875" style="88" bestFit="1" customWidth="1"/>
    <col min="14852" max="14852" width="14" style="88" bestFit="1" customWidth="1"/>
    <col min="14853" max="14853" width="10.109375" style="88" bestFit="1" customWidth="1"/>
    <col min="14854" max="14854" width="46.6640625" style="88" bestFit="1" customWidth="1"/>
    <col min="14855" max="15104" width="9.109375" style="88"/>
    <col min="15105" max="15105" width="29.109375" style="88" customWidth="1"/>
    <col min="15106" max="15106" width="44.44140625" style="88" bestFit="1" customWidth="1"/>
    <col min="15107" max="15107" width="11.88671875" style="88" bestFit="1" customWidth="1"/>
    <col min="15108" max="15108" width="14" style="88" bestFit="1" customWidth="1"/>
    <col min="15109" max="15109" width="10.109375" style="88" bestFit="1" customWidth="1"/>
    <col min="15110" max="15110" width="46.6640625" style="88" bestFit="1" customWidth="1"/>
    <col min="15111" max="15360" width="9.109375" style="88"/>
    <col min="15361" max="15361" width="29.109375" style="88" customWidth="1"/>
    <col min="15362" max="15362" width="44.44140625" style="88" bestFit="1" customWidth="1"/>
    <col min="15363" max="15363" width="11.88671875" style="88" bestFit="1" customWidth="1"/>
    <col min="15364" max="15364" width="14" style="88" bestFit="1" customWidth="1"/>
    <col min="15365" max="15365" width="10.109375" style="88" bestFit="1" customWidth="1"/>
    <col min="15366" max="15366" width="46.6640625" style="88" bestFit="1" customWidth="1"/>
    <col min="15367" max="15616" width="9.109375" style="88"/>
    <col min="15617" max="15617" width="29.109375" style="88" customWidth="1"/>
    <col min="15618" max="15618" width="44.44140625" style="88" bestFit="1" customWidth="1"/>
    <col min="15619" max="15619" width="11.88671875" style="88" bestFit="1" customWidth="1"/>
    <col min="15620" max="15620" width="14" style="88" bestFit="1" customWidth="1"/>
    <col min="15621" max="15621" width="10.109375" style="88" bestFit="1" customWidth="1"/>
    <col min="15622" max="15622" width="46.6640625" style="88" bestFit="1" customWidth="1"/>
    <col min="15623" max="15872" width="9.109375" style="88"/>
    <col min="15873" max="15873" width="29.109375" style="88" customWidth="1"/>
    <col min="15874" max="15874" width="44.44140625" style="88" bestFit="1" customWidth="1"/>
    <col min="15875" max="15875" width="11.88671875" style="88" bestFit="1" customWidth="1"/>
    <col min="15876" max="15876" width="14" style="88" bestFit="1" customWidth="1"/>
    <col min="15877" max="15877" width="10.109375" style="88" bestFit="1" customWidth="1"/>
    <col min="15878" max="15878" width="46.6640625" style="88" bestFit="1" customWidth="1"/>
    <col min="15879" max="16128" width="9.109375" style="88"/>
    <col min="16129" max="16129" width="29.109375" style="88" customWidth="1"/>
    <col min="16130" max="16130" width="44.44140625" style="88" bestFit="1" customWidth="1"/>
    <col min="16131" max="16131" width="11.88671875" style="88" bestFit="1" customWidth="1"/>
    <col min="16132" max="16132" width="14" style="88" bestFit="1" customWidth="1"/>
    <col min="16133" max="16133" width="10.109375" style="88" bestFit="1" customWidth="1"/>
    <col min="16134" max="16134" width="46.6640625" style="88" bestFit="1" customWidth="1"/>
    <col min="16135" max="16384" width="9.109375" style="88"/>
  </cols>
  <sheetData>
    <row r="1" spans="1:6" x14ac:dyDescent="0.25">
      <c r="B1" s="169" t="s">
        <v>276</v>
      </c>
      <c r="C1" s="169"/>
      <c r="D1" s="169"/>
      <c r="E1" s="169"/>
      <c r="F1" s="169"/>
    </row>
    <row r="2" spans="1:6" x14ac:dyDescent="0.25">
      <c r="B2" s="169"/>
      <c r="C2" s="169"/>
      <c r="D2" s="169"/>
      <c r="E2" s="169"/>
      <c r="F2" s="169"/>
    </row>
    <row r="3" spans="1:6" x14ac:dyDescent="0.25">
      <c r="B3" s="169"/>
      <c r="C3" s="169"/>
      <c r="D3" s="169"/>
      <c r="E3" s="169"/>
      <c r="F3" s="169"/>
    </row>
    <row r="4" spans="1:6" x14ac:dyDescent="0.25">
      <c r="B4" s="169"/>
      <c r="C4" s="169"/>
      <c r="D4" s="169"/>
      <c r="E4" s="169"/>
      <c r="F4" s="169"/>
    </row>
    <row r="5" spans="1:6" x14ac:dyDescent="0.25">
      <c r="B5" s="169"/>
      <c r="C5" s="169"/>
      <c r="D5" s="169"/>
      <c r="E5" s="169"/>
      <c r="F5" s="169"/>
    </row>
    <row r="6" spans="1:6" x14ac:dyDescent="0.25">
      <c r="B6" s="169"/>
      <c r="C6" s="169"/>
      <c r="D6" s="169"/>
      <c r="E6" s="169"/>
      <c r="F6" s="169"/>
    </row>
    <row r="7" spans="1:6" x14ac:dyDescent="0.25">
      <c r="B7" s="169"/>
      <c r="C7" s="169"/>
      <c r="D7" s="169"/>
      <c r="E7" s="169"/>
      <c r="F7" s="169"/>
    </row>
    <row r="8" spans="1:6" x14ac:dyDescent="0.25">
      <c r="A8" s="113" t="s">
        <v>8</v>
      </c>
      <c r="B8" s="114" t="s">
        <v>27</v>
      </c>
      <c r="C8" s="115" t="s">
        <v>9</v>
      </c>
      <c r="D8" s="115" t="s">
        <v>10</v>
      </c>
      <c r="E8" s="115" t="s">
        <v>11</v>
      </c>
      <c r="F8" s="113" t="s">
        <v>12</v>
      </c>
    </row>
    <row r="9" spans="1:6" x14ac:dyDescent="0.25">
      <c r="A9" s="108" t="s">
        <v>6</v>
      </c>
      <c r="B9" s="116" t="s">
        <v>7</v>
      </c>
      <c r="C9" s="117">
        <v>690000</v>
      </c>
      <c r="D9" s="117">
        <v>975000</v>
      </c>
      <c r="E9" s="118">
        <f t="shared" ref="E9:E35" si="0">C9/D9</f>
        <v>0.70769230769230773</v>
      </c>
      <c r="F9" s="108" t="s">
        <v>46</v>
      </c>
    </row>
    <row r="10" spans="1:6" x14ac:dyDescent="0.25">
      <c r="A10" s="108" t="s">
        <v>13</v>
      </c>
      <c r="B10" s="116" t="s">
        <v>184</v>
      </c>
      <c r="C10" s="117">
        <v>600000</v>
      </c>
      <c r="D10" s="117">
        <v>825000</v>
      </c>
      <c r="E10" s="118">
        <f t="shared" si="0"/>
        <v>0.72727272727272729</v>
      </c>
      <c r="F10" s="108"/>
    </row>
    <row r="11" spans="1:6" x14ac:dyDescent="0.25">
      <c r="A11" s="108" t="s">
        <v>14</v>
      </c>
      <c r="B11" s="116" t="s">
        <v>15</v>
      </c>
      <c r="C11" s="117">
        <v>454010</v>
      </c>
      <c r="D11" s="117">
        <v>690000</v>
      </c>
      <c r="E11" s="118">
        <f t="shared" si="0"/>
        <v>0.65798550724637683</v>
      </c>
      <c r="F11" s="108" t="s">
        <v>16</v>
      </c>
    </row>
    <row r="12" spans="1:6" x14ac:dyDescent="0.25">
      <c r="A12" s="108" t="s">
        <v>47</v>
      </c>
      <c r="B12" s="116" t="s">
        <v>17</v>
      </c>
      <c r="C12" s="117">
        <v>99900</v>
      </c>
      <c r="D12" s="117">
        <v>690000</v>
      </c>
      <c r="E12" s="118">
        <f t="shared" si="0"/>
        <v>0.14478260869565218</v>
      </c>
      <c r="F12" s="108"/>
    </row>
    <row r="13" spans="1:6" x14ac:dyDescent="0.25">
      <c r="A13" s="108" t="s">
        <v>185</v>
      </c>
      <c r="B13" s="116" t="s">
        <v>186</v>
      </c>
      <c r="C13" s="117">
        <v>115000</v>
      </c>
      <c r="D13" s="117">
        <v>117000</v>
      </c>
      <c r="E13" s="118">
        <f t="shared" si="0"/>
        <v>0.98290598290598286</v>
      </c>
      <c r="F13" s="108" t="s">
        <v>187</v>
      </c>
    </row>
    <row r="14" spans="1:6" x14ac:dyDescent="0.25">
      <c r="A14" s="108" t="s">
        <v>18</v>
      </c>
      <c r="B14" s="116" t="s">
        <v>188</v>
      </c>
      <c r="C14" s="117">
        <v>243750</v>
      </c>
      <c r="D14" s="164">
        <v>91</v>
      </c>
      <c r="E14" s="117">
        <f t="shared" si="0"/>
        <v>2678.5714285714284</v>
      </c>
      <c r="F14" s="108" t="s">
        <v>19</v>
      </c>
    </row>
    <row r="15" spans="1:6" x14ac:dyDescent="0.25">
      <c r="A15" s="108" t="s">
        <v>20</v>
      </c>
      <c r="B15" s="116" t="s">
        <v>189</v>
      </c>
      <c r="C15" s="164">
        <f>4*2080</f>
        <v>8320</v>
      </c>
      <c r="D15" s="164">
        <v>2080</v>
      </c>
      <c r="E15" s="163">
        <f t="shared" si="0"/>
        <v>4</v>
      </c>
      <c r="F15" s="108" t="s">
        <v>190</v>
      </c>
    </row>
    <row r="16" spans="1:6" x14ac:dyDescent="0.25">
      <c r="A16" s="108" t="s">
        <v>21</v>
      </c>
      <c r="B16" s="116" t="s">
        <v>24</v>
      </c>
      <c r="C16" s="117">
        <v>350000</v>
      </c>
      <c r="D16" s="164">
        <v>4</v>
      </c>
      <c r="E16" s="117">
        <f t="shared" si="0"/>
        <v>87500</v>
      </c>
      <c r="F16" s="108" t="s">
        <v>22</v>
      </c>
    </row>
    <row r="17" spans="1:6" x14ac:dyDescent="0.25">
      <c r="A17" s="108" t="s">
        <v>270</v>
      </c>
      <c r="B17" s="116"/>
      <c r="C17" s="117"/>
      <c r="D17" s="111"/>
      <c r="E17" s="117"/>
      <c r="F17" s="119"/>
    </row>
    <row r="18" spans="1:6" x14ac:dyDescent="0.25">
      <c r="A18" s="108" t="s">
        <v>23</v>
      </c>
      <c r="B18" s="116" t="s">
        <v>191</v>
      </c>
      <c r="C18" s="117">
        <v>87500</v>
      </c>
      <c r="D18" s="117">
        <v>2679</v>
      </c>
      <c r="E18" s="163">
        <f t="shared" si="0"/>
        <v>32.661440836132883</v>
      </c>
      <c r="F18" s="170" t="s">
        <v>192</v>
      </c>
    </row>
    <row r="19" spans="1:6" x14ac:dyDescent="0.25">
      <c r="A19" s="108" t="s">
        <v>25</v>
      </c>
      <c r="B19" s="116" t="s">
        <v>271</v>
      </c>
      <c r="C19" s="117">
        <v>87500</v>
      </c>
      <c r="D19" s="117">
        <v>57500</v>
      </c>
      <c r="E19" s="163">
        <f t="shared" si="0"/>
        <v>1.5217391304347827</v>
      </c>
      <c r="F19" s="171"/>
    </row>
    <row r="20" spans="1:6" x14ac:dyDescent="0.25">
      <c r="A20" s="108" t="s">
        <v>26</v>
      </c>
      <c r="B20" s="116" t="s">
        <v>193</v>
      </c>
      <c r="C20" s="117">
        <v>87500</v>
      </c>
      <c r="D20" s="117">
        <v>81250</v>
      </c>
      <c r="E20" s="163">
        <f t="shared" si="0"/>
        <v>1.0769230769230769</v>
      </c>
      <c r="F20" s="171"/>
    </row>
    <row r="21" spans="1:6" x14ac:dyDescent="0.25">
      <c r="A21" s="108" t="s">
        <v>194</v>
      </c>
      <c r="B21" s="116" t="s">
        <v>195</v>
      </c>
      <c r="C21" s="117">
        <v>3500</v>
      </c>
      <c r="D21" s="117">
        <v>81250</v>
      </c>
      <c r="E21" s="118">
        <f t="shared" si="0"/>
        <v>4.3076923076923075E-2</v>
      </c>
      <c r="F21" s="172"/>
    </row>
    <row r="22" spans="1:6" x14ac:dyDescent="0.25">
      <c r="A22" s="108" t="s">
        <v>196</v>
      </c>
      <c r="B22" s="116" t="s">
        <v>197</v>
      </c>
      <c r="C22" s="117">
        <v>85000</v>
      </c>
      <c r="D22" s="117">
        <v>350000</v>
      </c>
      <c r="E22" s="118">
        <f t="shared" si="0"/>
        <v>0.24285714285714285</v>
      </c>
      <c r="F22" s="108"/>
    </row>
    <row r="23" spans="1:6" x14ac:dyDescent="0.25">
      <c r="A23" s="108" t="s">
        <v>198</v>
      </c>
      <c r="B23" s="116" t="s">
        <v>199</v>
      </c>
      <c r="C23" s="117">
        <v>235000</v>
      </c>
      <c r="D23" s="117">
        <v>690000</v>
      </c>
      <c r="E23" s="118">
        <f t="shared" si="0"/>
        <v>0.34057971014492755</v>
      </c>
      <c r="F23" s="108"/>
    </row>
    <row r="24" spans="1:6" x14ac:dyDescent="0.25">
      <c r="A24" s="108" t="s">
        <v>200</v>
      </c>
      <c r="B24" s="151" t="s">
        <v>277</v>
      </c>
      <c r="C24" s="117">
        <v>650</v>
      </c>
      <c r="D24" s="117">
        <v>850</v>
      </c>
      <c r="E24" s="118">
        <f t="shared" si="0"/>
        <v>0.76470588235294112</v>
      </c>
      <c r="F24" s="108" t="s">
        <v>278</v>
      </c>
    </row>
    <row r="25" spans="1:6" x14ac:dyDescent="0.25">
      <c r="A25" s="108" t="s">
        <v>28</v>
      </c>
      <c r="B25" s="116" t="s">
        <v>29</v>
      </c>
      <c r="C25" s="163">
        <f>SUM(C26:C30)</f>
        <v>27.8</v>
      </c>
      <c r="D25" s="164">
        <v>4</v>
      </c>
      <c r="E25" s="163">
        <f t="shared" si="0"/>
        <v>6.95</v>
      </c>
      <c r="F25" s="108"/>
    </row>
    <row r="26" spans="1:6" x14ac:dyDescent="0.25">
      <c r="A26" s="173" t="s">
        <v>36</v>
      </c>
      <c r="B26" s="116" t="s">
        <v>30</v>
      </c>
      <c r="C26" s="163">
        <v>7.75</v>
      </c>
      <c r="D26" s="164">
        <v>4</v>
      </c>
      <c r="E26" s="163">
        <f t="shared" si="0"/>
        <v>1.9375</v>
      </c>
      <c r="F26" s="108"/>
    </row>
    <row r="27" spans="1:6" x14ac:dyDescent="0.25">
      <c r="A27" s="174"/>
      <c r="B27" s="116" t="s">
        <v>32</v>
      </c>
      <c r="C27" s="163">
        <v>3.25</v>
      </c>
      <c r="D27" s="164">
        <v>4</v>
      </c>
      <c r="E27" s="163">
        <f t="shared" si="0"/>
        <v>0.8125</v>
      </c>
      <c r="F27" s="108" t="s">
        <v>31</v>
      </c>
    </row>
    <row r="28" spans="1:6" x14ac:dyDescent="0.25">
      <c r="A28" s="174"/>
      <c r="B28" s="116" t="s">
        <v>33</v>
      </c>
      <c r="C28" s="163">
        <v>8.8000000000000007</v>
      </c>
      <c r="D28" s="164">
        <v>4</v>
      </c>
      <c r="E28" s="163">
        <f t="shared" si="0"/>
        <v>2.2000000000000002</v>
      </c>
      <c r="F28" s="108"/>
    </row>
    <row r="29" spans="1:6" x14ac:dyDescent="0.25">
      <c r="A29" s="174"/>
      <c r="B29" s="116" t="s">
        <v>34</v>
      </c>
      <c r="C29" s="163">
        <v>6</v>
      </c>
      <c r="D29" s="164">
        <v>4</v>
      </c>
      <c r="E29" s="163">
        <f t="shared" si="0"/>
        <v>1.5</v>
      </c>
      <c r="F29" s="108"/>
    </row>
    <row r="30" spans="1:6" x14ac:dyDescent="0.25">
      <c r="A30" s="175"/>
      <c r="B30" s="116" t="s">
        <v>35</v>
      </c>
      <c r="C30" s="163">
        <v>2</v>
      </c>
      <c r="D30" s="164">
        <v>4</v>
      </c>
      <c r="E30" s="163">
        <f t="shared" si="0"/>
        <v>0.5</v>
      </c>
      <c r="F30" s="108"/>
    </row>
    <row r="31" spans="1:6" x14ac:dyDescent="0.25">
      <c r="A31" s="108" t="s">
        <v>37</v>
      </c>
      <c r="B31" s="116" t="s">
        <v>42</v>
      </c>
      <c r="C31" s="117">
        <v>975000</v>
      </c>
      <c r="D31" s="164">
        <v>4000</v>
      </c>
      <c r="E31" s="120">
        <f t="shared" si="0"/>
        <v>243.75</v>
      </c>
      <c r="F31" s="108"/>
    </row>
    <row r="32" spans="1:6" x14ac:dyDescent="0.25">
      <c r="A32" s="108" t="s">
        <v>38</v>
      </c>
      <c r="B32" s="116" t="s">
        <v>41</v>
      </c>
      <c r="C32" s="117">
        <v>725000</v>
      </c>
      <c r="D32" s="164">
        <v>4000</v>
      </c>
      <c r="E32" s="120">
        <f t="shared" si="0"/>
        <v>181.25</v>
      </c>
      <c r="F32" s="108"/>
    </row>
    <row r="33" spans="1:6" x14ac:dyDescent="0.25">
      <c r="A33" s="108" t="s">
        <v>39</v>
      </c>
      <c r="B33" s="116" t="s">
        <v>40</v>
      </c>
      <c r="C33" s="117">
        <v>450000</v>
      </c>
      <c r="D33" s="164">
        <v>4000</v>
      </c>
      <c r="E33" s="120">
        <f t="shared" si="0"/>
        <v>112.5</v>
      </c>
      <c r="F33" s="108"/>
    </row>
    <row r="34" spans="1:6" x14ac:dyDescent="0.25">
      <c r="A34" s="108" t="s">
        <v>43</v>
      </c>
      <c r="B34" s="116" t="s">
        <v>44</v>
      </c>
      <c r="C34" s="117">
        <v>5000</v>
      </c>
      <c r="D34" s="164">
        <v>4000</v>
      </c>
      <c r="E34" s="120">
        <f t="shared" si="0"/>
        <v>1.25</v>
      </c>
      <c r="F34" s="108" t="s">
        <v>45</v>
      </c>
    </row>
    <row r="35" spans="1:6" x14ac:dyDescent="0.25">
      <c r="A35" s="108" t="s">
        <v>201</v>
      </c>
      <c r="B35" s="108" t="s">
        <v>202</v>
      </c>
      <c r="C35" s="166">
        <v>45</v>
      </c>
      <c r="D35" s="164">
        <v>1500</v>
      </c>
      <c r="E35" s="118">
        <f t="shared" si="0"/>
        <v>0.03</v>
      </c>
      <c r="F35" s="108"/>
    </row>
    <row r="36" spans="1:6" x14ac:dyDescent="0.25">
      <c r="A36" s="108" t="s">
        <v>203</v>
      </c>
      <c r="B36" s="108"/>
      <c r="C36" s="167"/>
      <c r="D36" s="164"/>
      <c r="E36" s="112"/>
      <c r="F36" s="108" t="s">
        <v>204</v>
      </c>
    </row>
    <row r="37" spans="1:6" x14ac:dyDescent="0.25">
      <c r="A37" s="108" t="s">
        <v>205</v>
      </c>
      <c r="B37" s="108" t="s">
        <v>206</v>
      </c>
      <c r="C37" s="167">
        <v>5</v>
      </c>
      <c r="D37" s="164">
        <f>1500-45</f>
        <v>1455</v>
      </c>
      <c r="E37" s="118">
        <f>C37/D37</f>
        <v>3.4364261168384879E-3</v>
      </c>
      <c r="F37" s="108"/>
    </row>
    <row r="38" spans="1:6" x14ac:dyDescent="0.25">
      <c r="A38" s="108" t="s">
        <v>207</v>
      </c>
      <c r="B38" s="108"/>
      <c r="C38" s="165"/>
      <c r="D38" s="108"/>
      <c r="E38" s="108"/>
      <c r="F38" s="108" t="s">
        <v>208</v>
      </c>
    </row>
    <row r="39" spans="1:6" x14ac:dyDescent="0.25">
      <c r="A39" s="108" t="s">
        <v>272</v>
      </c>
      <c r="B39" s="108"/>
      <c r="C39" s="108"/>
      <c r="D39" s="108"/>
      <c r="E39" s="108"/>
      <c r="F39" s="108" t="s">
        <v>209</v>
      </c>
    </row>
  </sheetData>
  <mergeCells count="3">
    <mergeCell ref="B1:F7"/>
    <mergeCell ref="F18:F21"/>
    <mergeCell ref="A26:A30"/>
  </mergeCells>
  <printOptions horizontalCentered="1"/>
  <pageMargins left="0.24" right="0.28999999999999998" top="0.75" bottom="0.75" header="0.3" footer="0.3"/>
  <pageSetup scale="86" orientation="landscape" r:id="rId1"/>
  <ignoredErrors>
    <ignoredError sqref="C2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H26"/>
  <sheetViews>
    <sheetView showGridLines="0" topLeftCell="A2" workbookViewId="0">
      <selection activeCell="C19" sqref="C19"/>
    </sheetView>
  </sheetViews>
  <sheetFormatPr defaultRowHeight="13.2" x14ac:dyDescent="0.25"/>
  <cols>
    <col min="1" max="1" width="23.33203125" style="88" customWidth="1"/>
    <col min="2" max="8" width="13.6640625" style="88" customWidth="1"/>
    <col min="9" max="256" width="9.109375" style="88"/>
    <col min="257" max="257" width="23.33203125" style="88" customWidth="1"/>
    <col min="258" max="264" width="11.33203125" style="88" customWidth="1"/>
    <col min="265" max="512" width="9.109375" style="88"/>
    <col min="513" max="513" width="23.33203125" style="88" customWidth="1"/>
    <col min="514" max="520" width="11.33203125" style="88" customWidth="1"/>
    <col min="521" max="768" width="9.109375" style="88"/>
    <col min="769" max="769" width="23.33203125" style="88" customWidth="1"/>
    <col min="770" max="776" width="11.33203125" style="88" customWidth="1"/>
    <col min="777" max="1024" width="9.109375" style="88"/>
    <col min="1025" max="1025" width="23.33203125" style="88" customWidth="1"/>
    <col min="1026" max="1032" width="11.33203125" style="88" customWidth="1"/>
    <col min="1033" max="1280" width="9.109375" style="88"/>
    <col min="1281" max="1281" width="23.33203125" style="88" customWidth="1"/>
    <col min="1282" max="1288" width="11.33203125" style="88" customWidth="1"/>
    <col min="1289" max="1536" width="9.109375" style="88"/>
    <col min="1537" max="1537" width="23.33203125" style="88" customWidth="1"/>
    <col min="1538" max="1544" width="11.33203125" style="88" customWidth="1"/>
    <col min="1545" max="1792" width="9.109375" style="88"/>
    <col min="1793" max="1793" width="23.33203125" style="88" customWidth="1"/>
    <col min="1794" max="1800" width="11.33203125" style="88" customWidth="1"/>
    <col min="1801" max="2048" width="9.109375" style="88"/>
    <col min="2049" max="2049" width="23.33203125" style="88" customWidth="1"/>
    <col min="2050" max="2056" width="11.33203125" style="88" customWidth="1"/>
    <col min="2057" max="2304" width="9.109375" style="88"/>
    <col min="2305" max="2305" width="23.33203125" style="88" customWidth="1"/>
    <col min="2306" max="2312" width="11.33203125" style="88" customWidth="1"/>
    <col min="2313" max="2560" width="9.109375" style="88"/>
    <col min="2561" max="2561" width="23.33203125" style="88" customWidth="1"/>
    <col min="2562" max="2568" width="11.33203125" style="88" customWidth="1"/>
    <col min="2569" max="2816" width="9.109375" style="88"/>
    <col min="2817" max="2817" width="23.33203125" style="88" customWidth="1"/>
    <col min="2818" max="2824" width="11.33203125" style="88" customWidth="1"/>
    <col min="2825" max="3072" width="9.109375" style="88"/>
    <col min="3073" max="3073" width="23.33203125" style="88" customWidth="1"/>
    <col min="3074" max="3080" width="11.33203125" style="88" customWidth="1"/>
    <col min="3081" max="3328" width="9.109375" style="88"/>
    <col min="3329" max="3329" width="23.33203125" style="88" customWidth="1"/>
    <col min="3330" max="3336" width="11.33203125" style="88" customWidth="1"/>
    <col min="3337" max="3584" width="9.109375" style="88"/>
    <col min="3585" max="3585" width="23.33203125" style="88" customWidth="1"/>
    <col min="3586" max="3592" width="11.33203125" style="88" customWidth="1"/>
    <col min="3593" max="3840" width="9.109375" style="88"/>
    <col min="3841" max="3841" width="23.33203125" style="88" customWidth="1"/>
    <col min="3842" max="3848" width="11.33203125" style="88" customWidth="1"/>
    <col min="3849" max="4096" width="9.109375" style="88"/>
    <col min="4097" max="4097" width="23.33203125" style="88" customWidth="1"/>
    <col min="4098" max="4104" width="11.33203125" style="88" customWidth="1"/>
    <col min="4105" max="4352" width="9.109375" style="88"/>
    <col min="4353" max="4353" width="23.33203125" style="88" customWidth="1"/>
    <col min="4354" max="4360" width="11.33203125" style="88" customWidth="1"/>
    <col min="4361" max="4608" width="9.109375" style="88"/>
    <col min="4609" max="4609" width="23.33203125" style="88" customWidth="1"/>
    <col min="4610" max="4616" width="11.33203125" style="88" customWidth="1"/>
    <col min="4617" max="4864" width="9.109375" style="88"/>
    <col min="4865" max="4865" width="23.33203125" style="88" customWidth="1"/>
    <col min="4866" max="4872" width="11.33203125" style="88" customWidth="1"/>
    <col min="4873" max="5120" width="9.109375" style="88"/>
    <col min="5121" max="5121" width="23.33203125" style="88" customWidth="1"/>
    <col min="5122" max="5128" width="11.33203125" style="88" customWidth="1"/>
    <col min="5129" max="5376" width="9.109375" style="88"/>
    <col min="5377" max="5377" width="23.33203125" style="88" customWidth="1"/>
    <col min="5378" max="5384" width="11.33203125" style="88" customWidth="1"/>
    <col min="5385" max="5632" width="9.109375" style="88"/>
    <col min="5633" max="5633" width="23.33203125" style="88" customWidth="1"/>
    <col min="5634" max="5640" width="11.33203125" style="88" customWidth="1"/>
    <col min="5641" max="5888" width="9.109375" style="88"/>
    <col min="5889" max="5889" width="23.33203125" style="88" customWidth="1"/>
    <col min="5890" max="5896" width="11.33203125" style="88" customWidth="1"/>
    <col min="5897" max="6144" width="9.109375" style="88"/>
    <col min="6145" max="6145" width="23.33203125" style="88" customWidth="1"/>
    <col min="6146" max="6152" width="11.33203125" style="88" customWidth="1"/>
    <col min="6153" max="6400" width="9.109375" style="88"/>
    <col min="6401" max="6401" width="23.33203125" style="88" customWidth="1"/>
    <col min="6402" max="6408" width="11.33203125" style="88" customWidth="1"/>
    <col min="6409" max="6656" width="9.109375" style="88"/>
    <col min="6657" max="6657" width="23.33203125" style="88" customWidth="1"/>
    <col min="6658" max="6664" width="11.33203125" style="88" customWidth="1"/>
    <col min="6665" max="6912" width="9.109375" style="88"/>
    <col min="6913" max="6913" width="23.33203125" style="88" customWidth="1"/>
    <col min="6914" max="6920" width="11.33203125" style="88" customWidth="1"/>
    <col min="6921" max="7168" width="9.109375" style="88"/>
    <col min="7169" max="7169" width="23.33203125" style="88" customWidth="1"/>
    <col min="7170" max="7176" width="11.33203125" style="88" customWidth="1"/>
    <col min="7177" max="7424" width="9.109375" style="88"/>
    <col min="7425" max="7425" width="23.33203125" style="88" customWidth="1"/>
    <col min="7426" max="7432" width="11.33203125" style="88" customWidth="1"/>
    <col min="7433" max="7680" width="9.109375" style="88"/>
    <col min="7681" max="7681" width="23.33203125" style="88" customWidth="1"/>
    <col min="7682" max="7688" width="11.33203125" style="88" customWidth="1"/>
    <col min="7689" max="7936" width="9.109375" style="88"/>
    <col min="7937" max="7937" width="23.33203125" style="88" customWidth="1"/>
    <col min="7938" max="7944" width="11.33203125" style="88" customWidth="1"/>
    <col min="7945" max="8192" width="9.109375" style="88"/>
    <col min="8193" max="8193" width="23.33203125" style="88" customWidth="1"/>
    <col min="8194" max="8200" width="11.33203125" style="88" customWidth="1"/>
    <col min="8201" max="8448" width="9.109375" style="88"/>
    <col min="8449" max="8449" width="23.33203125" style="88" customWidth="1"/>
    <col min="8450" max="8456" width="11.33203125" style="88" customWidth="1"/>
    <col min="8457" max="8704" width="9.109375" style="88"/>
    <col min="8705" max="8705" width="23.33203125" style="88" customWidth="1"/>
    <col min="8706" max="8712" width="11.33203125" style="88" customWidth="1"/>
    <col min="8713" max="8960" width="9.109375" style="88"/>
    <col min="8961" max="8961" width="23.33203125" style="88" customWidth="1"/>
    <col min="8962" max="8968" width="11.33203125" style="88" customWidth="1"/>
    <col min="8969" max="9216" width="9.109375" style="88"/>
    <col min="9217" max="9217" width="23.33203125" style="88" customWidth="1"/>
    <col min="9218" max="9224" width="11.33203125" style="88" customWidth="1"/>
    <col min="9225" max="9472" width="9.109375" style="88"/>
    <col min="9473" max="9473" width="23.33203125" style="88" customWidth="1"/>
    <col min="9474" max="9480" width="11.33203125" style="88" customWidth="1"/>
    <col min="9481" max="9728" width="9.109375" style="88"/>
    <col min="9729" max="9729" width="23.33203125" style="88" customWidth="1"/>
    <col min="9730" max="9736" width="11.33203125" style="88" customWidth="1"/>
    <col min="9737" max="9984" width="9.109375" style="88"/>
    <col min="9985" max="9985" width="23.33203125" style="88" customWidth="1"/>
    <col min="9986" max="9992" width="11.33203125" style="88" customWidth="1"/>
    <col min="9993" max="10240" width="9.109375" style="88"/>
    <col min="10241" max="10241" width="23.33203125" style="88" customWidth="1"/>
    <col min="10242" max="10248" width="11.33203125" style="88" customWidth="1"/>
    <col min="10249" max="10496" width="9.109375" style="88"/>
    <col min="10497" max="10497" width="23.33203125" style="88" customWidth="1"/>
    <col min="10498" max="10504" width="11.33203125" style="88" customWidth="1"/>
    <col min="10505" max="10752" width="9.109375" style="88"/>
    <col min="10753" max="10753" width="23.33203125" style="88" customWidth="1"/>
    <col min="10754" max="10760" width="11.33203125" style="88" customWidth="1"/>
    <col min="10761" max="11008" width="9.109375" style="88"/>
    <col min="11009" max="11009" width="23.33203125" style="88" customWidth="1"/>
    <col min="11010" max="11016" width="11.33203125" style="88" customWidth="1"/>
    <col min="11017" max="11264" width="9.109375" style="88"/>
    <col min="11265" max="11265" width="23.33203125" style="88" customWidth="1"/>
    <col min="11266" max="11272" width="11.33203125" style="88" customWidth="1"/>
    <col min="11273" max="11520" width="9.109375" style="88"/>
    <col min="11521" max="11521" width="23.33203125" style="88" customWidth="1"/>
    <col min="11522" max="11528" width="11.33203125" style="88" customWidth="1"/>
    <col min="11529" max="11776" width="9.109375" style="88"/>
    <col min="11777" max="11777" width="23.33203125" style="88" customWidth="1"/>
    <col min="11778" max="11784" width="11.33203125" style="88" customWidth="1"/>
    <col min="11785" max="12032" width="9.109375" style="88"/>
    <col min="12033" max="12033" width="23.33203125" style="88" customWidth="1"/>
    <col min="12034" max="12040" width="11.33203125" style="88" customWidth="1"/>
    <col min="12041" max="12288" width="9.109375" style="88"/>
    <col min="12289" max="12289" width="23.33203125" style="88" customWidth="1"/>
    <col min="12290" max="12296" width="11.33203125" style="88" customWidth="1"/>
    <col min="12297" max="12544" width="9.109375" style="88"/>
    <col min="12545" max="12545" width="23.33203125" style="88" customWidth="1"/>
    <col min="12546" max="12552" width="11.33203125" style="88" customWidth="1"/>
    <col min="12553" max="12800" width="9.109375" style="88"/>
    <col min="12801" max="12801" width="23.33203125" style="88" customWidth="1"/>
    <col min="12802" max="12808" width="11.33203125" style="88" customWidth="1"/>
    <col min="12809" max="13056" width="9.109375" style="88"/>
    <col min="13057" max="13057" width="23.33203125" style="88" customWidth="1"/>
    <col min="13058" max="13064" width="11.33203125" style="88" customWidth="1"/>
    <col min="13065" max="13312" width="9.109375" style="88"/>
    <col min="13313" max="13313" width="23.33203125" style="88" customWidth="1"/>
    <col min="13314" max="13320" width="11.33203125" style="88" customWidth="1"/>
    <col min="13321" max="13568" width="9.109375" style="88"/>
    <col min="13569" max="13569" width="23.33203125" style="88" customWidth="1"/>
    <col min="13570" max="13576" width="11.33203125" style="88" customWidth="1"/>
    <col min="13577" max="13824" width="9.109375" style="88"/>
    <col min="13825" max="13825" width="23.33203125" style="88" customWidth="1"/>
    <col min="13826" max="13832" width="11.33203125" style="88" customWidth="1"/>
    <col min="13833" max="14080" width="9.109375" style="88"/>
    <col min="14081" max="14081" width="23.33203125" style="88" customWidth="1"/>
    <col min="14082" max="14088" width="11.33203125" style="88" customWidth="1"/>
    <col min="14089" max="14336" width="9.109375" style="88"/>
    <col min="14337" max="14337" width="23.33203125" style="88" customWidth="1"/>
    <col min="14338" max="14344" width="11.33203125" style="88" customWidth="1"/>
    <col min="14345" max="14592" width="9.109375" style="88"/>
    <col min="14593" max="14593" width="23.33203125" style="88" customWidth="1"/>
    <col min="14594" max="14600" width="11.33203125" style="88" customWidth="1"/>
    <col min="14601" max="14848" width="9.109375" style="88"/>
    <col min="14849" max="14849" width="23.33203125" style="88" customWidth="1"/>
    <col min="14850" max="14856" width="11.33203125" style="88" customWidth="1"/>
    <col min="14857" max="15104" width="9.109375" style="88"/>
    <col min="15105" max="15105" width="23.33203125" style="88" customWidth="1"/>
    <col min="15106" max="15112" width="11.33203125" style="88" customWidth="1"/>
    <col min="15113" max="15360" width="9.109375" style="88"/>
    <col min="15361" max="15361" width="23.33203125" style="88" customWidth="1"/>
    <col min="15362" max="15368" width="11.33203125" style="88" customWidth="1"/>
    <col min="15369" max="15616" width="9.109375" style="88"/>
    <col min="15617" max="15617" width="23.33203125" style="88" customWidth="1"/>
    <col min="15618" max="15624" width="11.33203125" style="88" customWidth="1"/>
    <col min="15625" max="15872" width="9.109375" style="88"/>
    <col min="15873" max="15873" width="23.33203125" style="88" customWidth="1"/>
    <col min="15874" max="15880" width="11.33203125" style="88" customWidth="1"/>
    <col min="15881" max="16128" width="9.109375" style="88"/>
    <col min="16129" max="16129" width="23.33203125" style="88" customWidth="1"/>
    <col min="16130" max="16136" width="11.33203125" style="88" customWidth="1"/>
    <col min="16137" max="16384" width="9.109375" style="88"/>
  </cols>
  <sheetData>
    <row r="3" spans="1:8" ht="20.399999999999999" x14ac:dyDescent="0.25">
      <c r="C3" s="157" t="s">
        <v>279</v>
      </c>
    </row>
    <row r="7" spans="1:8" ht="15.6" x14ac:dyDescent="0.3">
      <c r="A7" s="158"/>
      <c r="B7" s="121" t="s">
        <v>228</v>
      </c>
      <c r="C7" s="121" t="s">
        <v>229</v>
      </c>
      <c r="D7" s="121" t="s">
        <v>230</v>
      </c>
      <c r="E7" s="121" t="s">
        <v>231</v>
      </c>
      <c r="F7" s="121" t="s">
        <v>232</v>
      </c>
      <c r="G7" s="121" t="s">
        <v>235</v>
      </c>
      <c r="H7" s="121" t="s">
        <v>236</v>
      </c>
    </row>
    <row r="8" spans="1:8" x14ac:dyDescent="0.25">
      <c r="A8" s="159"/>
      <c r="B8" s="160">
        <v>41099</v>
      </c>
      <c r="C8" s="160">
        <v>41100</v>
      </c>
      <c r="D8" s="160">
        <v>41101</v>
      </c>
      <c r="E8" s="160">
        <v>41102</v>
      </c>
      <c r="F8" s="160">
        <v>41103</v>
      </c>
      <c r="G8" s="121" t="s">
        <v>2</v>
      </c>
      <c r="H8" s="121" t="s">
        <v>237</v>
      </c>
    </row>
    <row r="9" spans="1:8" x14ac:dyDescent="0.25">
      <c r="A9" s="108" t="s">
        <v>221</v>
      </c>
      <c r="B9" s="112"/>
      <c r="C9" s="112"/>
      <c r="D9" s="112"/>
      <c r="E9" s="112"/>
      <c r="F9" s="112"/>
      <c r="G9" s="112"/>
      <c r="H9" s="108"/>
    </row>
    <row r="10" spans="1:8" x14ac:dyDescent="0.25">
      <c r="A10" s="108" t="s">
        <v>222</v>
      </c>
      <c r="B10" s="112"/>
      <c r="C10" s="112"/>
      <c r="D10" s="112"/>
      <c r="E10" s="112"/>
      <c r="F10" s="112"/>
      <c r="G10" s="112"/>
      <c r="H10" s="108"/>
    </row>
    <row r="11" spans="1:8" x14ac:dyDescent="0.25">
      <c r="A11" s="108" t="s">
        <v>223</v>
      </c>
      <c r="B11" s="112"/>
      <c r="C11" s="112"/>
      <c r="D11" s="112"/>
      <c r="E11" s="112"/>
      <c r="F11" s="112"/>
      <c r="G11" s="112"/>
      <c r="H11" s="108"/>
    </row>
    <row r="12" spans="1:8" x14ac:dyDescent="0.25">
      <c r="A12" s="108" t="s">
        <v>224</v>
      </c>
      <c r="B12" s="112"/>
      <c r="C12" s="112"/>
      <c r="D12" s="112"/>
      <c r="E12" s="112"/>
      <c r="F12" s="112"/>
      <c r="G12" s="112"/>
      <c r="H12" s="108"/>
    </row>
    <row r="13" spans="1:8" x14ac:dyDescent="0.25">
      <c r="A13" s="108" t="s">
        <v>216</v>
      </c>
      <c r="B13" s="112"/>
      <c r="C13" s="112"/>
      <c r="D13" s="112"/>
      <c r="E13" s="112"/>
      <c r="F13" s="112"/>
      <c r="G13" s="112"/>
      <c r="H13" s="108"/>
    </row>
    <row r="14" spans="1:8" x14ac:dyDescent="0.25">
      <c r="A14" s="108" t="s">
        <v>217</v>
      </c>
      <c r="B14" s="112"/>
      <c r="C14" s="112"/>
      <c r="D14" s="112"/>
      <c r="E14" s="112"/>
      <c r="F14" s="112"/>
      <c r="G14" s="112"/>
      <c r="H14" s="108"/>
    </row>
    <row r="15" spans="1:8" x14ac:dyDescent="0.25">
      <c r="A15" s="108" t="s">
        <v>219</v>
      </c>
      <c r="B15" s="112"/>
      <c r="C15" s="112"/>
      <c r="D15" s="112"/>
      <c r="E15" s="112"/>
      <c r="F15" s="112"/>
      <c r="G15" s="112"/>
      <c r="H15" s="108"/>
    </row>
    <row r="16" spans="1:8" x14ac:dyDescent="0.25">
      <c r="A16" s="108" t="s">
        <v>218</v>
      </c>
      <c r="B16" s="112"/>
      <c r="C16" s="112"/>
      <c r="D16" s="112"/>
      <c r="E16" s="112"/>
      <c r="F16" s="112"/>
      <c r="G16" s="112"/>
      <c r="H16" s="108"/>
    </row>
    <row r="17" spans="1:8" x14ac:dyDescent="0.25">
      <c r="A17" s="108" t="s">
        <v>220</v>
      </c>
      <c r="B17" s="112"/>
      <c r="C17" s="112"/>
      <c r="D17" s="112"/>
      <c r="E17" s="112"/>
      <c r="F17" s="112"/>
      <c r="G17" s="112"/>
      <c r="H17" s="108"/>
    </row>
    <row r="18" spans="1:8" x14ac:dyDescent="0.25">
      <c r="A18" s="108" t="s">
        <v>201</v>
      </c>
      <c r="B18" s="112"/>
      <c r="C18" s="112"/>
      <c r="D18" s="112"/>
      <c r="E18" s="112"/>
      <c r="F18" s="112"/>
      <c r="G18" s="112"/>
      <c r="H18" s="108"/>
    </row>
    <row r="19" spans="1:8" x14ac:dyDescent="0.25">
      <c r="A19" s="108" t="s">
        <v>205</v>
      </c>
      <c r="B19" s="112"/>
      <c r="C19" s="112"/>
      <c r="D19" s="112"/>
      <c r="E19" s="112"/>
      <c r="F19" s="112"/>
      <c r="G19" s="112"/>
      <c r="H19" s="108"/>
    </row>
    <row r="20" spans="1:8" x14ac:dyDescent="0.25">
      <c r="A20" s="108" t="s">
        <v>225</v>
      </c>
      <c r="B20" s="112"/>
      <c r="C20" s="112"/>
      <c r="D20" s="112"/>
      <c r="E20" s="112"/>
      <c r="F20" s="112"/>
      <c r="G20" s="112"/>
      <c r="H20" s="108"/>
    </row>
    <row r="21" spans="1:8" x14ac:dyDescent="0.25">
      <c r="A21" s="108" t="s">
        <v>233</v>
      </c>
      <c r="B21" s="112"/>
      <c r="C21" s="112"/>
      <c r="D21" s="112"/>
      <c r="E21" s="112"/>
      <c r="F21" s="112"/>
      <c r="G21" s="112"/>
      <c r="H21" s="108"/>
    </row>
    <row r="22" spans="1:8" x14ac:dyDescent="0.25">
      <c r="A22" s="108" t="s">
        <v>226</v>
      </c>
      <c r="B22" s="112"/>
      <c r="C22" s="112"/>
      <c r="D22" s="112"/>
      <c r="E22" s="112"/>
      <c r="F22" s="112"/>
      <c r="G22" s="112"/>
      <c r="H22" s="108"/>
    </row>
    <row r="23" spans="1:8" x14ac:dyDescent="0.25">
      <c r="A23" s="108" t="s">
        <v>227</v>
      </c>
      <c r="B23" s="112"/>
      <c r="C23" s="112"/>
      <c r="D23" s="112"/>
      <c r="E23" s="112"/>
      <c r="F23" s="112"/>
      <c r="G23" s="112"/>
      <c r="H23" s="108"/>
    </row>
    <row r="24" spans="1:8" x14ac:dyDescent="0.25">
      <c r="A24" s="101" t="s">
        <v>234</v>
      </c>
      <c r="B24" s="112"/>
      <c r="C24" s="112"/>
      <c r="D24" s="112"/>
      <c r="E24" s="112"/>
      <c r="F24" s="112"/>
      <c r="G24" s="112"/>
      <c r="H24" s="108"/>
    </row>
    <row r="25" spans="1:8" x14ac:dyDescent="0.25">
      <c r="B25" s="121"/>
      <c r="C25" s="121"/>
      <c r="D25" s="121"/>
      <c r="E25" s="121"/>
      <c r="F25" s="121"/>
      <c r="G25" s="121"/>
    </row>
    <row r="26" spans="1:8" x14ac:dyDescent="0.25">
      <c r="A26" s="88" t="s">
        <v>238</v>
      </c>
      <c r="B26" s="121"/>
      <c r="C26" s="121"/>
      <c r="D26" s="121"/>
      <c r="E26" s="121"/>
      <c r="F26" s="121"/>
      <c r="G26" s="121"/>
    </row>
  </sheetData>
  <printOptions horizontalCentered="1"/>
  <pageMargins left="0.34" right="0.3" top="0.75" bottom="0.75" header="0.3" footer="0.3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J77"/>
  <sheetViews>
    <sheetView zoomScale="85" zoomScaleNormal="85" workbookViewId="0">
      <selection activeCell="G15" sqref="G15"/>
    </sheetView>
  </sheetViews>
  <sheetFormatPr defaultRowHeight="13.2" x14ac:dyDescent="0.25"/>
  <cols>
    <col min="1" max="1" width="22.5546875" customWidth="1"/>
    <col min="2" max="7" width="9.5546875" style="3" customWidth="1"/>
    <col min="8" max="10" width="9.5546875" customWidth="1"/>
  </cols>
  <sheetData>
    <row r="3" spans="1:10" s="168" customFormat="1" x14ac:dyDescent="0.25">
      <c r="B3" s="3"/>
      <c r="C3" s="3"/>
      <c r="D3" s="3"/>
      <c r="E3" s="3"/>
      <c r="F3" s="3"/>
      <c r="G3" s="3"/>
    </row>
    <row r="4" spans="1:10" s="168" customFormat="1" x14ac:dyDescent="0.25">
      <c r="B4" s="3"/>
      <c r="C4" s="3"/>
      <c r="D4" s="3"/>
      <c r="E4" s="3"/>
      <c r="F4" s="3"/>
      <c r="G4" s="3"/>
    </row>
    <row r="5" spans="1:10" s="168" customFormat="1" x14ac:dyDescent="0.25">
      <c r="B5" s="3"/>
      <c r="C5" s="3"/>
      <c r="D5" s="3"/>
      <c r="E5" s="3"/>
      <c r="F5" s="3"/>
      <c r="G5" s="3"/>
    </row>
    <row r="6" spans="1:10" s="168" customFormat="1" x14ac:dyDescent="0.25">
      <c r="B6" s="3"/>
      <c r="C6" s="3"/>
      <c r="D6" s="3"/>
      <c r="E6" s="3"/>
      <c r="F6" s="3"/>
      <c r="G6" s="3"/>
    </row>
    <row r="8" spans="1:10" ht="21" thickBot="1" x14ac:dyDescent="0.3">
      <c r="A8" s="6" t="s">
        <v>255</v>
      </c>
    </row>
    <row r="9" spans="1:10" ht="15.6" x14ac:dyDescent="0.3">
      <c r="A9" s="7"/>
      <c r="B9" s="10" t="s">
        <v>240</v>
      </c>
      <c r="C9" s="11" t="s">
        <v>241</v>
      </c>
      <c r="D9" s="12" t="s">
        <v>242</v>
      </c>
      <c r="E9" s="10" t="s">
        <v>243</v>
      </c>
      <c r="F9" s="12" t="s">
        <v>244</v>
      </c>
      <c r="G9" s="10" t="s">
        <v>243</v>
      </c>
      <c r="H9" s="12" t="s">
        <v>244</v>
      </c>
      <c r="I9" s="10" t="s">
        <v>243</v>
      </c>
      <c r="J9" s="12" t="s">
        <v>244</v>
      </c>
    </row>
    <row r="10" spans="1:10" ht="13.8" thickBot="1" x14ac:dyDescent="0.3">
      <c r="A10" s="4"/>
      <c r="B10" s="58" t="s">
        <v>239</v>
      </c>
      <c r="C10" s="59">
        <v>2012</v>
      </c>
      <c r="D10" s="60">
        <v>2012</v>
      </c>
      <c r="E10" s="61" t="s">
        <v>2</v>
      </c>
      <c r="F10" s="62" t="s">
        <v>2</v>
      </c>
      <c r="G10" s="63" t="s">
        <v>245</v>
      </c>
      <c r="H10" s="64" t="s">
        <v>245</v>
      </c>
      <c r="I10" s="63" t="s">
        <v>150</v>
      </c>
      <c r="J10" s="64" t="s">
        <v>150</v>
      </c>
    </row>
    <row r="11" spans="1:10" ht="13.8" thickTop="1" x14ac:dyDescent="0.25">
      <c r="A11" s="49" t="s">
        <v>221</v>
      </c>
      <c r="B11" s="55"/>
      <c r="C11" s="53"/>
      <c r="D11" s="54"/>
      <c r="E11" s="55"/>
      <c r="F11" s="54"/>
      <c r="G11" s="55"/>
      <c r="H11" s="56"/>
      <c r="I11" s="57"/>
      <c r="J11" s="56"/>
    </row>
    <row r="12" spans="1:10" x14ac:dyDescent="0.25">
      <c r="A12" s="50" t="s">
        <v>222</v>
      </c>
      <c r="B12" s="16"/>
      <c r="C12" s="5"/>
      <c r="D12" s="17"/>
      <c r="E12" s="16"/>
      <c r="F12" s="17"/>
      <c r="G12" s="16"/>
      <c r="H12" s="25"/>
      <c r="I12" s="27"/>
      <c r="J12" s="25"/>
    </row>
    <row r="13" spans="1:10" x14ac:dyDescent="0.25">
      <c r="A13" s="50" t="s">
        <v>223</v>
      </c>
      <c r="B13" s="16"/>
      <c r="C13" s="5"/>
      <c r="D13" s="17"/>
      <c r="E13" s="16"/>
      <c r="F13" s="17"/>
      <c r="G13" s="16"/>
      <c r="H13" s="25"/>
      <c r="I13" s="27"/>
      <c r="J13" s="25"/>
    </row>
    <row r="14" spans="1:10" x14ac:dyDescent="0.25">
      <c r="A14" s="50" t="s">
        <v>224</v>
      </c>
      <c r="B14" s="16"/>
      <c r="C14" s="5"/>
      <c r="D14" s="17"/>
      <c r="E14" s="16"/>
      <c r="F14" s="17"/>
      <c r="G14" s="16"/>
      <c r="H14" s="25"/>
      <c r="I14" s="27"/>
      <c r="J14" s="25"/>
    </row>
    <row r="15" spans="1:10" x14ac:dyDescent="0.25">
      <c r="A15" s="50" t="s">
        <v>216</v>
      </c>
      <c r="B15" s="16"/>
      <c r="C15" s="5"/>
      <c r="D15" s="17"/>
      <c r="E15" s="16"/>
      <c r="F15" s="17"/>
      <c r="G15" s="16"/>
      <c r="H15" s="25"/>
      <c r="I15" s="27"/>
      <c r="J15" s="25"/>
    </row>
    <row r="16" spans="1:10" x14ac:dyDescent="0.25">
      <c r="A16" s="50" t="s">
        <v>217</v>
      </c>
      <c r="B16" s="16"/>
      <c r="C16" s="5"/>
      <c r="D16" s="17"/>
      <c r="E16" s="16"/>
      <c r="F16" s="17"/>
      <c r="G16" s="16"/>
      <c r="H16" s="25"/>
      <c r="I16" s="27"/>
      <c r="J16" s="25"/>
    </row>
    <row r="17" spans="1:10" x14ac:dyDescent="0.25">
      <c r="A17" s="50" t="s">
        <v>219</v>
      </c>
      <c r="B17" s="16"/>
      <c r="C17" s="5"/>
      <c r="D17" s="17"/>
      <c r="E17" s="16"/>
      <c r="F17" s="17"/>
      <c r="G17" s="16"/>
      <c r="H17" s="25"/>
      <c r="I17" s="27"/>
      <c r="J17" s="25"/>
    </row>
    <row r="18" spans="1:10" x14ac:dyDescent="0.25">
      <c r="A18" s="50" t="s">
        <v>218</v>
      </c>
      <c r="B18" s="16"/>
      <c r="C18" s="5"/>
      <c r="D18" s="17"/>
      <c r="E18" s="16"/>
      <c r="F18" s="17"/>
      <c r="G18" s="16"/>
      <c r="H18" s="25"/>
      <c r="I18" s="27"/>
      <c r="J18" s="25"/>
    </row>
    <row r="19" spans="1:10" x14ac:dyDescent="0.25">
      <c r="A19" s="50" t="s">
        <v>220</v>
      </c>
      <c r="B19" s="16"/>
      <c r="C19" s="5"/>
      <c r="D19" s="17"/>
      <c r="E19" s="16"/>
      <c r="F19" s="17"/>
      <c r="G19" s="16"/>
      <c r="H19" s="25"/>
      <c r="I19" s="27"/>
      <c r="J19" s="25"/>
    </row>
    <row r="20" spans="1:10" x14ac:dyDescent="0.25">
      <c r="A20" s="50" t="s">
        <v>201</v>
      </c>
      <c r="B20" s="16"/>
      <c r="C20" s="5"/>
      <c r="D20" s="17"/>
      <c r="E20" s="16"/>
      <c r="F20" s="17"/>
      <c r="G20" s="16"/>
      <c r="H20" s="25"/>
      <c r="I20" s="27"/>
      <c r="J20" s="25"/>
    </row>
    <row r="21" spans="1:10" x14ac:dyDescent="0.25">
      <c r="A21" s="50" t="s">
        <v>205</v>
      </c>
      <c r="B21" s="16"/>
      <c r="C21" s="5"/>
      <c r="D21" s="17"/>
      <c r="E21" s="16"/>
      <c r="F21" s="17"/>
      <c r="G21" s="16"/>
      <c r="H21" s="25"/>
      <c r="I21" s="27"/>
      <c r="J21" s="25"/>
    </row>
    <row r="22" spans="1:10" x14ac:dyDescent="0.25">
      <c r="A22" s="50" t="s">
        <v>225</v>
      </c>
      <c r="B22" s="16"/>
      <c r="C22" s="5"/>
      <c r="D22" s="17"/>
      <c r="E22" s="16"/>
      <c r="F22" s="17"/>
      <c r="G22" s="16"/>
      <c r="H22" s="25"/>
      <c r="I22" s="27"/>
      <c r="J22" s="25"/>
    </row>
    <row r="23" spans="1:10" x14ac:dyDescent="0.25">
      <c r="A23" s="50" t="s">
        <v>233</v>
      </c>
      <c r="B23" s="16"/>
      <c r="C23" s="5"/>
      <c r="D23" s="17"/>
      <c r="E23" s="16"/>
      <c r="F23" s="17"/>
      <c r="G23" s="16"/>
      <c r="H23" s="25"/>
      <c r="I23" s="27"/>
      <c r="J23" s="25"/>
    </row>
    <row r="24" spans="1:10" x14ac:dyDescent="0.25">
      <c r="A24" s="50" t="s">
        <v>226</v>
      </c>
      <c r="B24" s="16"/>
      <c r="C24" s="5"/>
      <c r="D24" s="17"/>
      <c r="E24" s="16"/>
      <c r="F24" s="17"/>
      <c r="G24" s="16"/>
      <c r="H24" s="25"/>
      <c r="I24" s="27"/>
      <c r="J24" s="25"/>
    </row>
    <row r="25" spans="1:10" x14ac:dyDescent="0.25">
      <c r="A25" s="50" t="s">
        <v>227</v>
      </c>
      <c r="B25" s="16"/>
      <c r="C25" s="5"/>
      <c r="D25" s="17"/>
      <c r="E25" s="16"/>
      <c r="F25" s="17"/>
      <c r="G25" s="16"/>
      <c r="H25" s="25"/>
      <c r="I25" s="27"/>
      <c r="J25" s="25"/>
    </row>
    <row r="26" spans="1:10" ht="13.8" thickBot="1" x14ac:dyDescent="0.3">
      <c r="A26" s="65" t="s">
        <v>234</v>
      </c>
      <c r="B26" s="18"/>
      <c r="C26" s="19"/>
      <c r="D26" s="20"/>
      <c r="E26" s="18"/>
      <c r="F26" s="20"/>
      <c r="G26" s="18"/>
      <c r="H26" s="26"/>
      <c r="I26" s="28"/>
      <c r="J26" s="26"/>
    </row>
    <row r="27" spans="1:10" ht="13.8" thickBot="1" x14ac:dyDescent="0.3"/>
    <row r="28" spans="1:10" x14ac:dyDescent="0.25">
      <c r="B28" s="10" t="s">
        <v>240</v>
      </c>
      <c r="C28" s="11" t="s">
        <v>241</v>
      </c>
      <c r="D28" s="12" t="s">
        <v>242</v>
      </c>
      <c r="E28" s="10" t="s">
        <v>243</v>
      </c>
      <c r="F28" s="12" t="s">
        <v>244</v>
      </c>
      <c r="G28" s="10" t="s">
        <v>243</v>
      </c>
      <c r="H28" s="12" t="s">
        <v>244</v>
      </c>
      <c r="I28" s="10" t="s">
        <v>243</v>
      </c>
      <c r="J28" s="12" t="s">
        <v>244</v>
      </c>
    </row>
    <row r="29" spans="1:10" ht="13.8" thickBot="1" x14ac:dyDescent="0.3">
      <c r="B29" s="58" t="s">
        <v>239</v>
      </c>
      <c r="C29" s="59">
        <v>2012</v>
      </c>
      <c r="D29" s="60">
        <v>2012</v>
      </c>
      <c r="E29" s="61" t="s">
        <v>2</v>
      </c>
      <c r="F29" s="62" t="s">
        <v>2</v>
      </c>
      <c r="G29" s="63" t="s">
        <v>245</v>
      </c>
      <c r="H29" s="64" t="s">
        <v>245</v>
      </c>
      <c r="I29" s="63" t="s">
        <v>150</v>
      </c>
      <c r="J29" s="64" t="s">
        <v>150</v>
      </c>
    </row>
    <row r="30" spans="1:10" ht="13.8" thickTop="1" x14ac:dyDescent="0.25">
      <c r="A30" s="49" t="s">
        <v>269</v>
      </c>
      <c r="B30" s="55"/>
      <c r="C30" s="53"/>
      <c r="D30" s="54"/>
      <c r="E30" s="55"/>
      <c r="F30" s="54"/>
      <c r="G30" s="55"/>
      <c r="H30" s="66"/>
      <c r="I30" s="66"/>
      <c r="J30" s="56"/>
    </row>
    <row r="31" spans="1:10" x14ac:dyDescent="0.25">
      <c r="A31" s="50" t="s">
        <v>37</v>
      </c>
      <c r="B31" s="16"/>
      <c r="C31" s="5"/>
      <c r="D31" s="17"/>
      <c r="E31" s="16"/>
      <c r="F31" s="17"/>
      <c r="G31" s="16"/>
      <c r="H31" s="1"/>
      <c r="I31" s="1"/>
      <c r="J31" s="25"/>
    </row>
    <row r="32" spans="1:10" ht="13.8" thickBot="1" x14ac:dyDescent="0.3">
      <c r="A32" s="51" t="s">
        <v>268</v>
      </c>
      <c r="B32" s="18"/>
      <c r="C32" s="19"/>
      <c r="D32" s="20"/>
      <c r="E32" s="18"/>
      <c r="F32" s="20"/>
      <c r="G32" s="18"/>
      <c r="H32" s="30"/>
      <c r="I32" s="30"/>
      <c r="J32" s="26"/>
    </row>
    <row r="33" spans="1:10" ht="13.8" thickBot="1" x14ac:dyDescent="0.3"/>
    <row r="34" spans="1:10" x14ac:dyDescent="0.25">
      <c r="B34" s="10" t="s">
        <v>240</v>
      </c>
      <c r="C34" s="11" t="s">
        <v>241</v>
      </c>
      <c r="D34" s="12" t="s">
        <v>242</v>
      </c>
      <c r="E34" s="10" t="s">
        <v>243</v>
      </c>
      <c r="F34" s="12" t="s">
        <v>244</v>
      </c>
      <c r="G34" s="10" t="s">
        <v>243</v>
      </c>
      <c r="H34" s="12" t="s">
        <v>244</v>
      </c>
      <c r="I34" s="10" t="s">
        <v>243</v>
      </c>
      <c r="J34" s="12" t="s">
        <v>244</v>
      </c>
    </row>
    <row r="35" spans="1:10" ht="13.8" thickBot="1" x14ac:dyDescent="0.3">
      <c r="B35" s="58" t="s">
        <v>239</v>
      </c>
      <c r="C35" s="59">
        <v>2012</v>
      </c>
      <c r="D35" s="60">
        <v>2012</v>
      </c>
      <c r="E35" s="61" t="s">
        <v>2</v>
      </c>
      <c r="F35" s="62" t="s">
        <v>2</v>
      </c>
      <c r="G35" s="63" t="s">
        <v>245</v>
      </c>
      <c r="H35" s="64" t="s">
        <v>245</v>
      </c>
      <c r="I35" s="63" t="s">
        <v>150</v>
      </c>
      <c r="J35" s="64" t="s">
        <v>150</v>
      </c>
    </row>
    <row r="36" spans="1:10" ht="13.8" thickTop="1" x14ac:dyDescent="0.25">
      <c r="A36" s="49" t="s">
        <v>256</v>
      </c>
      <c r="B36" s="52"/>
      <c r="C36" s="53"/>
      <c r="D36" s="54"/>
      <c r="E36" s="55"/>
      <c r="F36" s="54"/>
      <c r="G36" s="55"/>
      <c r="H36" s="56"/>
      <c r="I36" s="57"/>
      <c r="J36" s="56"/>
    </row>
    <row r="37" spans="1:10" x14ac:dyDescent="0.25">
      <c r="A37" s="50" t="s">
        <v>257</v>
      </c>
      <c r="B37" s="9"/>
      <c r="C37" s="5"/>
      <c r="D37" s="17"/>
      <c r="E37" s="16"/>
      <c r="F37" s="17"/>
      <c r="G37" s="16"/>
      <c r="H37" s="25"/>
      <c r="I37" s="27"/>
      <c r="J37" s="25"/>
    </row>
    <row r="38" spans="1:10" x14ac:dyDescent="0.25">
      <c r="A38" s="50" t="s">
        <v>258</v>
      </c>
      <c r="B38" s="9"/>
      <c r="C38" s="5"/>
      <c r="D38" s="17"/>
      <c r="E38" s="16"/>
      <c r="F38" s="17"/>
      <c r="G38" s="16"/>
      <c r="H38" s="25"/>
      <c r="I38" s="27"/>
      <c r="J38" s="25"/>
    </row>
    <row r="39" spans="1:10" x14ac:dyDescent="0.25">
      <c r="A39" s="50" t="s">
        <v>259</v>
      </c>
      <c r="B39" s="9"/>
      <c r="C39" s="5"/>
      <c r="D39" s="17"/>
      <c r="E39" s="16"/>
      <c r="F39" s="17"/>
      <c r="G39" s="16"/>
      <c r="H39" s="25"/>
      <c r="I39" s="27"/>
      <c r="J39" s="25"/>
    </row>
    <row r="40" spans="1:10" x14ac:dyDescent="0.25">
      <c r="A40" s="50" t="s">
        <v>6</v>
      </c>
      <c r="B40" s="9"/>
      <c r="C40" s="5"/>
      <c r="D40" s="17"/>
      <c r="E40" s="16"/>
      <c r="F40" s="17"/>
      <c r="G40" s="16"/>
      <c r="H40" s="25"/>
      <c r="I40" s="27"/>
      <c r="J40" s="25"/>
    </row>
    <row r="41" spans="1:10" x14ac:dyDescent="0.25">
      <c r="A41" s="50" t="s">
        <v>13</v>
      </c>
      <c r="B41" s="9"/>
      <c r="C41" s="5"/>
      <c r="D41" s="17"/>
      <c r="E41" s="16"/>
      <c r="F41" s="17"/>
      <c r="G41" s="16"/>
      <c r="H41" s="25"/>
      <c r="I41" s="27"/>
      <c r="J41" s="25"/>
    </row>
    <row r="42" spans="1:10" x14ac:dyDescent="0.25">
      <c r="A42" s="50" t="s">
        <v>260</v>
      </c>
      <c r="B42" s="9"/>
      <c r="C42" s="5"/>
      <c r="D42" s="17"/>
      <c r="E42" s="16"/>
      <c r="F42" s="17"/>
      <c r="G42" s="16"/>
      <c r="H42" s="25"/>
      <c r="I42" s="27"/>
      <c r="J42" s="25"/>
    </row>
    <row r="43" spans="1:10" x14ac:dyDescent="0.25">
      <c r="A43" s="50" t="s">
        <v>261</v>
      </c>
      <c r="B43" s="9"/>
      <c r="C43" s="5"/>
      <c r="D43" s="17"/>
      <c r="E43" s="16"/>
      <c r="F43" s="17"/>
      <c r="G43" s="16"/>
      <c r="H43" s="25"/>
      <c r="I43" s="27"/>
      <c r="J43" s="25"/>
    </row>
    <row r="44" spans="1:10" x14ac:dyDescent="0.25">
      <c r="A44" s="50" t="s">
        <v>262</v>
      </c>
      <c r="B44" s="9"/>
      <c r="C44" s="5"/>
      <c r="D44" s="17"/>
      <c r="E44" s="16"/>
      <c r="F44" s="17"/>
      <c r="G44" s="16"/>
      <c r="H44" s="25"/>
      <c r="I44" s="27"/>
      <c r="J44" s="25"/>
    </row>
    <row r="45" spans="1:10" x14ac:dyDescent="0.25">
      <c r="A45" s="50" t="s">
        <v>263</v>
      </c>
      <c r="B45" s="9"/>
      <c r="C45" s="5"/>
      <c r="D45" s="17"/>
      <c r="E45" s="16"/>
      <c r="F45" s="17"/>
      <c r="G45" s="16"/>
      <c r="H45" s="25"/>
      <c r="I45" s="27"/>
      <c r="J45" s="25"/>
    </row>
    <row r="46" spans="1:10" x14ac:dyDescent="0.25">
      <c r="A46" s="50" t="s">
        <v>264</v>
      </c>
      <c r="B46" s="9"/>
      <c r="C46" s="5"/>
      <c r="D46" s="17"/>
      <c r="E46" s="16"/>
      <c r="F46" s="17"/>
      <c r="G46" s="16"/>
      <c r="H46" s="25"/>
      <c r="I46" s="27"/>
      <c r="J46" s="25"/>
    </row>
    <row r="47" spans="1:10" x14ac:dyDescent="0.25">
      <c r="A47" s="50" t="s">
        <v>265</v>
      </c>
      <c r="B47" s="9"/>
      <c r="C47" s="5"/>
      <c r="D47" s="17"/>
      <c r="E47" s="16"/>
      <c r="F47" s="17"/>
      <c r="G47" s="16"/>
      <c r="H47" s="25"/>
      <c r="I47" s="27"/>
      <c r="J47" s="25"/>
    </row>
    <row r="48" spans="1:10" x14ac:dyDescent="0.25">
      <c r="A48" s="50" t="s">
        <v>266</v>
      </c>
      <c r="B48" s="9"/>
      <c r="C48" s="5"/>
      <c r="D48" s="17"/>
      <c r="E48" s="16"/>
      <c r="F48" s="17"/>
      <c r="G48" s="16"/>
      <c r="H48" s="25"/>
      <c r="I48" s="27"/>
      <c r="J48" s="25"/>
    </row>
    <row r="49" spans="1:10" ht="13.8" thickBot="1" x14ac:dyDescent="0.3">
      <c r="A49" s="51" t="s">
        <v>267</v>
      </c>
      <c r="B49" s="48"/>
      <c r="C49" s="19"/>
      <c r="D49" s="20"/>
      <c r="E49" s="18"/>
      <c r="F49" s="20"/>
      <c r="G49" s="18"/>
      <c r="H49" s="26"/>
      <c r="I49" s="28"/>
      <c r="J49" s="26"/>
    </row>
    <row r="50" spans="1:10" ht="13.8" thickBot="1" x14ac:dyDescent="0.3"/>
    <row r="51" spans="1:10" x14ac:dyDescent="0.25">
      <c r="B51" s="10" t="s">
        <v>240</v>
      </c>
      <c r="C51" s="11" t="s">
        <v>241</v>
      </c>
      <c r="D51" s="12" t="s">
        <v>242</v>
      </c>
      <c r="E51" s="10" t="s">
        <v>243</v>
      </c>
      <c r="F51" s="12" t="s">
        <v>244</v>
      </c>
      <c r="G51" s="10" t="s">
        <v>243</v>
      </c>
      <c r="H51" s="11" t="s">
        <v>244</v>
      </c>
      <c r="I51" s="10" t="s">
        <v>243</v>
      </c>
      <c r="J51" s="12" t="s">
        <v>244</v>
      </c>
    </row>
    <row r="52" spans="1:10" ht="13.8" thickBot="1" x14ac:dyDescent="0.3">
      <c r="B52" s="13" t="s">
        <v>239</v>
      </c>
      <c r="C52" s="14">
        <v>2012</v>
      </c>
      <c r="D52" s="15">
        <v>2012</v>
      </c>
      <c r="E52" s="21" t="s">
        <v>2</v>
      </c>
      <c r="F52" s="22" t="s">
        <v>2</v>
      </c>
      <c r="G52" s="23" t="s">
        <v>245</v>
      </c>
      <c r="H52" s="29" t="s">
        <v>245</v>
      </c>
      <c r="I52" s="23" t="s">
        <v>150</v>
      </c>
      <c r="J52" s="24" t="s">
        <v>150</v>
      </c>
    </row>
    <row r="53" spans="1:10" x14ac:dyDescent="0.25">
      <c r="A53" s="38" t="s">
        <v>253</v>
      </c>
      <c r="B53" s="39"/>
      <c r="C53" s="40"/>
      <c r="D53" s="41"/>
      <c r="E53" s="39"/>
      <c r="F53" s="41"/>
      <c r="G53" s="39"/>
      <c r="H53" s="42"/>
      <c r="I53" s="43"/>
      <c r="J53" s="44"/>
    </row>
    <row r="54" spans="1:10" x14ac:dyDescent="0.25">
      <c r="A54" s="45" t="s">
        <v>246</v>
      </c>
      <c r="B54" s="32"/>
      <c r="C54" s="33"/>
      <c r="D54" s="34"/>
      <c r="E54" s="32"/>
      <c r="F54" s="34"/>
      <c r="G54" s="32"/>
      <c r="H54" s="35"/>
      <c r="I54" s="36"/>
      <c r="J54" s="37"/>
    </row>
    <row r="55" spans="1:10" x14ac:dyDescent="0.25">
      <c r="A55" s="46" t="s">
        <v>247</v>
      </c>
      <c r="B55" s="16"/>
      <c r="C55" s="5"/>
      <c r="D55" s="17"/>
      <c r="E55" s="16"/>
      <c r="F55" s="17"/>
      <c r="G55" s="16"/>
      <c r="H55" s="8"/>
      <c r="I55" s="27"/>
      <c r="J55" s="25"/>
    </row>
    <row r="56" spans="1:10" x14ac:dyDescent="0.25">
      <c r="A56" s="46" t="s">
        <v>248</v>
      </c>
      <c r="B56" s="16"/>
      <c r="C56" s="5"/>
      <c r="D56" s="17"/>
      <c r="E56" s="16"/>
      <c r="F56" s="17"/>
      <c r="G56" s="16"/>
      <c r="H56" s="8"/>
      <c r="I56" s="27"/>
      <c r="J56" s="25"/>
    </row>
    <row r="57" spans="1:10" x14ac:dyDescent="0.25">
      <c r="A57" s="46" t="s">
        <v>249</v>
      </c>
      <c r="B57" s="16"/>
      <c r="C57" s="5"/>
      <c r="D57" s="17"/>
      <c r="E57" s="16"/>
      <c r="F57" s="17"/>
      <c r="G57" s="16"/>
      <c r="H57" s="8"/>
      <c r="I57" s="27"/>
      <c r="J57" s="25"/>
    </row>
    <row r="58" spans="1:10" x14ac:dyDescent="0.25">
      <c r="A58" s="46" t="s">
        <v>250</v>
      </c>
      <c r="B58" s="16"/>
      <c r="C58" s="5"/>
      <c r="D58" s="17"/>
      <c r="E58" s="16"/>
      <c r="F58" s="17"/>
      <c r="G58" s="16"/>
      <c r="H58" s="8"/>
      <c r="I58" s="27"/>
      <c r="J58" s="25"/>
    </row>
    <row r="59" spans="1:10" x14ac:dyDescent="0.25">
      <c r="A59" s="46" t="s">
        <v>251</v>
      </c>
      <c r="B59" s="16"/>
      <c r="C59" s="5"/>
      <c r="D59" s="17"/>
      <c r="E59" s="16"/>
      <c r="F59" s="17"/>
      <c r="G59" s="16"/>
      <c r="H59" s="8"/>
      <c r="I59" s="27"/>
      <c r="J59" s="25"/>
    </row>
    <row r="60" spans="1:10" x14ac:dyDescent="0.25">
      <c r="A60" s="45" t="s">
        <v>1</v>
      </c>
      <c r="B60" s="32"/>
      <c r="C60" s="33"/>
      <c r="D60" s="34"/>
      <c r="E60" s="32"/>
      <c r="F60" s="34"/>
      <c r="G60" s="32"/>
      <c r="H60" s="35"/>
      <c r="I60" s="36"/>
      <c r="J60" s="37"/>
    </row>
    <row r="61" spans="1:10" x14ac:dyDescent="0.25">
      <c r="A61" s="46" t="s">
        <v>247</v>
      </c>
      <c r="B61" s="16"/>
      <c r="C61" s="5"/>
      <c r="D61" s="17"/>
      <c r="E61" s="16"/>
      <c r="F61" s="17"/>
      <c r="G61" s="16"/>
      <c r="H61" s="8"/>
      <c r="I61" s="27"/>
      <c r="J61" s="25"/>
    </row>
    <row r="62" spans="1:10" x14ac:dyDescent="0.25">
      <c r="A62" s="46" t="s">
        <v>248</v>
      </c>
      <c r="B62" s="16"/>
      <c r="C62" s="5"/>
      <c r="D62" s="17"/>
      <c r="E62" s="16"/>
      <c r="F62" s="17"/>
      <c r="G62" s="16"/>
      <c r="H62" s="8"/>
      <c r="I62" s="27"/>
      <c r="J62" s="25"/>
    </row>
    <row r="63" spans="1:10" x14ac:dyDescent="0.25">
      <c r="A63" s="46" t="s">
        <v>249</v>
      </c>
      <c r="B63" s="16"/>
      <c r="C63" s="5"/>
      <c r="D63" s="17"/>
      <c r="E63" s="16"/>
      <c r="F63" s="17"/>
      <c r="G63" s="16"/>
      <c r="H63" s="8"/>
      <c r="I63" s="27"/>
      <c r="J63" s="25"/>
    </row>
    <row r="64" spans="1:10" x14ac:dyDescent="0.25">
      <c r="A64" s="46" t="s">
        <v>250</v>
      </c>
      <c r="B64" s="16"/>
      <c r="C64" s="5"/>
      <c r="D64" s="17"/>
      <c r="E64" s="16"/>
      <c r="F64" s="17"/>
      <c r="G64" s="16"/>
      <c r="H64" s="8"/>
      <c r="I64" s="27"/>
      <c r="J64" s="25"/>
    </row>
    <row r="65" spans="1:10" x14ac:dyDescent="0.25">
      <c r="A65" s="46" t="s">
        <v>251</v>
      </c>
      <c r="B65" s="16"/>
      <c r="C65" s="5"/>
      <c r="D65" s="17"/>
      <c r="E65" s="16"/>
      <c r="F65" s="17"/>
      <c r="G65" s="16"/>
      <c r="H65" s="8"/>
      <c r="I65" s="27"/>
      <c r="J65" s="25"/>
    </row>
    <row r="66" spans="1:10" x14ac:dyDescent="0.25">
      <c r="A66" s="45" t="s">
        <v>252</v>
      </c>
      <c r="B66" s="32"/>
      <c r="C66" s="33"/>
      <c r="D66" s="34"/>
      <c r="E66" s="32"/>
      <c r="F66" s="34"/>
      <c r="G66" s="32"/>
      <c r="H66" s="35"/>
      <c r="I66" s="36"/>
      <c r="J66" s="37"/>
    </row>
    <row r="67" spans="1:10" x14ac:dyDescent="0.25">
      <c r="A67" s="46" t="s">
        <v>247</v>
      </c>
      <c r="B67" s="16"/>
      <c r="C67" s="5"/>
      <c r="D67" s="17"/>
      <c r="E67" s="16"/>
      <c r="F67" s="17"/>
      <c r="G67" s="16"/>
      <c r="H67" s="8"/>
      <c r="I67" s="27"/>
      <c r="J67" s="25"/>
    </row>
    <row r="68" spans="1:10" x14ac:dyDescent="0.25">
      <c r="A68" s="46" t="s">
        <v>248</v>
      </c>
      <c r="B68" s="16"/>
      <c r="C68" s="5"/>
      <c r="D68" s="17"/>
      <c r="E68" s="16"/>
      <c r="F68" s="17"/>
      <c r="G68" s="16"/>
      <c r="H68" s="8"/>
      <c r="I68" s="27"/>
      <c r="J68" s="25"/>
    </row>
    <row r="69" spans="1:10" x14ac:dyDescent="0.25">
      <c r="A69" s="46" t="s">
        <v>249</v>
      </c>
      <c r="B69" s="16"/>
      <c r="C69" s="5"/>
      <c r="D69" s="17"/>
      <c r="E69" s="16"/>
      <c r="F69" s="17"/>
      <c r="G69" s="16"/>
      <c r="H69" s="8"/>
      <c r="I69" s="27"/>
      <c r="J69" s="25"/>
    </row>
    <row r="70" spans="1:10" x14ac:dyDescent="0.25">
      <c r="A70" s="46" t="s">
        <v>250</v>
      </c>
      <c r="B70" s="16"/>
      <c r="C70" s="5"/>
      <c r="D70" s="17"/>
      <c r="E70" s="16"/>
      <c r="F70" s="17"/>
      <c r="G70" s="16"/>
      <c r="H70" s="8"/>
      <c r="I70" s="27"/>
      <c r="J70" s="25"/>
    </row>
    <row r="71" spans="1:10" x14ac:dyDescent="0.25">
      <c r="A71" s="46" t="s">
        <v>251</v>
      </c>
      <c r="B71" s="16"/>
      <c r="C71" s="5"/>
      <c r="D71" s="17"/>
      <c r="E71" s="16"/>
      <c r="F71" s="17"/>
      <c r="G71" s="16"/>
      <c r="H71" s="8"/>
      <c r="I71" s="27"/>
      <c r="J71" s="25"/>
    </row>
    <row r="72" spans="1:10" x14ac:dyDescent="0.25">
      <c r="A72" s="45" t="s">
        <v>254</v>
      </c>
      <c r="B72" s="32"/>
      <c r="C72" s="33"/>
      <c r="D72" s="34"/>
      <c r="E72" s="32"/>
      <c r="F72" s="34"/>
      <c r="G72" s="32"/>
      <c r="H72" s="35"/>
      <c r="I72" s="36"/>
      <c r="J72" s="37"/>
    </row>
    <row r="73" spans="1:10" x14ac:dyDescent="0.25">
      <c r="A73" s="46" t="s">
        <v>247</v>
      </c>
      <c r="B73" s="16"/>
      <c r="C73" s="5"/>
      <c r="D73" s="17"/>
      <c r="E73" s="16"/>
      <c r="F73" s="17"/>
      <c r="G73" s="16"/>
      <c r="H73" s="8"/>
      <c r="I73" s="27"/>
      <c r="J73" s="25"/>
    </row>
    <row r="74" spans="1:10" x14ac:dyDescent="0.25">
      <c r="A74" s="46" t="s">
        <v>248</v>
      </c>
      <c r="B74" s="16"/>
      <c r="C74" s="5"/>
      <c r="D74" s="17"/>
      <c r="E74" s="16"/>
      <c r="F74" s="17"/>
      <c r="G74" s="16"/>
      <c r="H74" s="8"/>
      <c r="I74" s="27"/>
      <c r="J74" s="25"/>
    </row>
    <row r="75" spans="1:10" x14ac:dyDescent="0.25">
      <c r="A75" s="46" t="s">
        <v>249</v>
      </c>
      <c r="B75" s="16"/>
      <c r="C75" s="5"/>
      <c r="D75" s="17"/>
      <c r="E75" s="16"/>
      <c r="F75" s="17"/>
      <c r="G75" s="16"/>
      <c r="H75" s="8"/>
      <c r="I75" s="27"/>
      <c r="J75" s="25"/>
    </row>
    <row r="76" spans="1:10" x14ac:dyDescent="0.25">
      <c r="A76" s="46" t="s">
        <v>250</v>
      </c>
      <c r="B76" s="16"/>
      <c r="C76" s="5"/>
      <c r="D76" s="17"/>
      <c r="E76" s="16"/>
      <c r="F76" s="17"/>
      <c r="G76" s="16"/>
      <c r="H76" s="8"/>
      <c r="I76" s="27"/>
      <c r="J76" s="25"/>
    </row>
    <row r="77" spans="1:10" ht="13.8" thickBot="1" x14ac:dyDescent="0.3">
      <c r="A77" s="47" t="s">
        <v>251</v>
      </c>
      <c r="B77" s="18"/>
      <c r="C77" s="19"/>
      <c r="D77" s="20"/>
      <c r="E77" s="18"/>
      <c r="F77" s="20"/>
      <c r="G77" s="18"/>
      <c r="H77" s="31"/>
      <c r="I77" s="28"/>
      <c r="J77" s="26"/>
    </row>
  </sheetData>
  <printOptions horizontalCentered="1"/>
  <pageMargins left="0.27" right="0.28999999999999998" top="0.26" bottom="0.18" header="0.3" footer="0.3"/>
  <pageSetup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5:M24"/>
  <sheetViews>
    <sheetView workbookViewId="0">
      <selection activeCell="D17" sqref="D17"/>
    </sheetView>
  </sheetViews>
  <sheetFormatPr defaultRowHeight="13.2" x14ac:dyDescent="0.25"/>
  <cols>
    <col min="1" max="1" width="13.88671875" style="88" customWidth="1"/>
    <col min="2" max="2" width="10.33203125" style="88" bestFit="1" customWidth="1"/>
    <col min="3" max="6" width="9.33203125" style="88" bestFit="1" customWidth="1"/>
    <col min="7" max="7" width="9.88671875" style="88" bestFit="1" customWidth="1"/>
    <col min="8" max="9" width="9.33203125" style="88" bestFit="1" customWidth="1"/>
    <col min="10" max="10" width="9.88671875" style="88" bestFit="1" customWidth="1"/>
    <col min="11" max="11" width="9.33203125" style="88" bestFit="1" customWidth="1"/>
    <col min="12" max="12" width="9.88671875" style="88" bestFit="1" customWidth="1"/>
    <col min="13" max="13" width="9.33203125" style="88" bestFit="1" customWidth="1"/>
    <col min="14" max="256" width="9.109375" style="88"/>
    <col min="257" max="257" width="13.88671875" style="88" customWidth="1"/>
    <col min="258" max="258" width="10.33203125" style="88" bestFit="1" customWidth="1"/>
    <col min="259" max="262" width="9.33203125" style="88" bestFit="1" customWidth="1"/>
    <col min="263" max="263" width="9.88671875" style="88" bestFit="1" customWidth="1"/>
    <col min="264" max="265" width="9.33203125" style="88" bestFit="1" customWidth="1"/>
    <col min="266" max="266" width="9.88671875" style="88" bestFit="1" customWidth="1"/>
    <col min="267" max="267" width="9.33203125" style="88" bestFit="1" customWidth="1"/>
    <col min="268" max="268" width="9.88671875" style="88" bestFit="1" customWidth="1"/>
    <col min="269" max="269" width="9.33203125" style="88" bestFit="1" customWidth="1"/>
    <col min="270" max="512" width="9.109375" style="88"/>
    <col min="513" max="513" width="13.88671875" style="88" customWidth="1"/>
    <col min="514" max="514" width="10.33203125" style="88" bestFit="1" customWidth="1"/>
    <col min="515" max="518" width="9.33203125" style="88" bestFit="1" customWidth="1"/>
    <col min="519" max="519" width="9.88671875" style="88" bestFit="1" customWidth="1"/>
    <col min="520" max="521" width="9.33203125" style="88" bestFit="1" customWidth="1"/>
    <col min="522" max="522" width="9.88671875" style="88" bestFit="1" customWidth="1"/>
    <col min="523" max="523" width="9.33203125" style="88" bestFit="1" customWidth="1"/>
    <col min="524" max="524" width="9.88671875" style="88" bestFit="1" customWidth="1"/>
    <col min="525" max="525" width="9.33203125" style="88" bestFit="1" customWidth="1"/>
    <col min="526" max="768" width="9.109375" style="88"/>
    <col min="769" max="769" width="13.88671875" style="88" customWidth="1"/>
    <col min="770" max="770" width="10.33203125" style="88" bestFit="1" customWidth="1"/>
    <col min="771" max="774" width="9.33203125" style="88" bestFit="1" customWidth="1"/>
    <col min="775" max="775" width="9.88671875" style="88" bestFit="1" customWidth="1"/>
    <col min="776" max="777" width="9.33203125" style="88" bestFit="1" customWidth="1"/>
    <col min="778" max="778" width="9.88671875" style="88" bestFit="1" customWidth="1"/>
    <col min="779" max="779" width="9.33203125" style="88" bestFit="1" customWidth="1"/>
    <col min="780" max="780" width="9.88671875" style="88" bestFit="1" customWidth="1"/>
    <col min="781" max="781" width="9.33203125" style="88" bestFit="1" customWidth="1"/>
    <col min="782" max="1024" width="9.109375" style="88"/>
    <col min="1025" max="1025" width="13.88671875" style="88" customWidth="1"/>
    <col min="1026" max="1026" width="10.33203125" style="88" bestFit="1" customWidth="1"/>
    <col min="1027" max="1030" width="9.33203125" style="88" bestFit="1" customWidth="1"/>
    <col min="1031" max="1031" width="9.88671875" style="88" bestFit="1" customWidth="1"/>
    <col min="1032" max="1033" width="9.33203125" style="88" bestFit="1" customWidth="1"/>
    <col min="1034" max="1034" width="9.88671875" style="88" bestFit="1" customWidth="1"/>
    <col min="1035" max="1035" width="9.33203125" style="88" bestFit="1" customWidth="1"/>
    <col min="1036" max="1036" width="9.88671875" style="88" bestFit="1" customWidth="1"/>
    <col min="1037" max="1037" width="9.33203125" style="88" bestFit="1" customWidth="1"/>
    <col min="1038" max="1280" width="9.109375" style="88"/>
    <col min="1281" max="1281" width="13.88671875" style="88" customWidth="1"/>
    <col min="1282" max="1282" width="10.33203125" style="88" bestFit="1" customWidth="1"/>
    <col min="1283" max="1286" width="9.33203125" style="88" bestFit="1" customWidth="1"/>
    <col min="1287" max="1287" width="9.88671875" style="88" bestFit="1" customWidth="1"/>
    <col min="1288" max="1289" width="9.33203125" style="88" bestFit="1" customWidth="1"/>
    <col min="1290" max="1290" width="9.88671875" style="88" bestFit="1" customWidth="1"/>
    <col min="1291" max="1291" width="9.33203125" style="88" bestFit="1" customWidth="1"/>
    <col min="1292" max="1292" width="9.88671875" style="88" bestFit="1" customWidth="1"/>
    <col min="1293" max="1293" width="9.33203125" style="88" bestFit="1" customWidth="1"/>
    <col min="1294" max="1536" width="9.109375" style="88"/>
    <col min="1537" max="1537" width="13.88671875" style="88" customWidth="1"/>
    <col min="1538" max="1538" width="10.33203125" style="88" bestFit="1" customWidth="1"/>
    <col min="1539" max="1542" width="9.33203125" style="88" bestFit="1" customWidth="1"/>
    <col min="1543" max="1543" width="9.88671875" style="88" bestFit="1" customWidth="1"/>
    <col min="1544" max="1545" width="9.33203125" style="88" bestFit="1" customWidth="1"/>
    <col min="1546" max="1546" width="9.88671875" style="88" bestFit="1" customWidth="1"/>
    <col min="1547" max="1547" width="9.33203125" style="88" bestFit="1" customWidth="1"/>
    <col min="1548" max="1548" width="9.88671875" style="88" bestFit="1" customWidth="1"/>
    <col min="1549" max="1549" width="9.33203125" style="88" bestFit="1" customWidth="1"/>
    <col min="1550" max="1792" width="9.109375" style="88"/>
    <col min="1793" max="1793" width="13.88671875" style="88" customWidth="1"/>
    <col min="1794" max="1794" width="10.33203125" style="88" bestFit="1" customWidth="1"/>
    <col min="1795" max="1798" width="9.33203125" style="88" bestFit="1" customWidth="1"/>
    <col min="1799" max="1799" width="9.88671875" style="88" bestFit="1" customWidth="1"/>
    <col min="1800" max="1801" width="9.33203125" style="88" bestFit="1" customWidth="1"/>
    <col min="1802" max="1802" width="9.88671875" style="88" bestFit="1" customWidth="1"/>
    <col min="1803" max="1803" width="9.33203125" style="88" bestFit="1" customWidth="1"/>
    <col min="1804" max="1804" width="9.88671875" style="88" bestFit="1" customWidth="1"/>
    <col min="1805" max="1805" width="9.33203125" style="88" bestFit="1" customWidth="1"/>
    <col min="1806" max="2048" width="9.109375" style="88"/>
    <col min="2049" max="2049" width="13.88671875" style="88" customWidth="1"/>
    <col min="2050" max="2050" width="10.33203125" style="88" bestFit="1" customWidth="1"/>
    <col min="2051" max="2054" width="9.33203125" style="88" bestFit="1" customWidth="1"/>
    <col min="2055" max="2055" width="9.88671875" style="88" bestFit="1" customWidth="1"/>
    <col min="2056" max="2057" width="9.33203125" style="88" bestFit="1" customWidth="1"/>
    <col min="2058" max="2058" width="9.88671875" style="88" bestFit="1" customWidth="1"/>
    <col min="2059" max="2059" width="9.33203125" style="88" bestFit="1" customWidth="1"/>
    <col min="2060" max="2060" width="9.88671875" style="88" bestFit="1" customWidth="1"/>
    <col min="2061" max="2061" width="9.33203125" style="88" bestFit="1" customWidth="1"/>
    <col min="2062" max="2304" width="9.109375" style="88"/>
    <col min="2305" max="2305" width="13.88671875" style="88" customWidth="1"/>
    <col min="2306" max="2306" width="10.33203125" style="88" bestFit="1" customWidth="1"/>
    <col min="2307" max="2310" width="9.33203125" style="88" bestFit="1" customWidth="1"/>
    <col min="2311" max="2311" width="9.88671875" style="88" bestFit="1" customWidth="1"/>
    <col min="2312" max="2313" width="9.33203125" style="88" bestFit="1" customWidth="1"/>
    <col min="2314" max="2314" width="9.88671875" style="88" bestFit="1" customWidth="1"/>
    <col min="2315" max="2315" width="9.33203125" style="88" bestFit="1" customWidth="1"/>
    <col min="2316" max="2316" width="9.88671875" style="88" bestFit="1" customWidth="1"/>
    <col min="2317" max="2317" width="9.33203125" style="88" bestFit="1" customWidth="1"/>
    <col min="2318" max="2560" width="9.109375" style="88"/>
    <col min="2561" max="2561" width="13.88671875" style="88" customWidth="1"/>
    <col min="2562" max="2562" width="10.33203125" style="88" bestFit="1" customWidth="1"/>
    <col min="2563" max="2566" width="9.33203125" style="88" bestFit="1" customWidth="1"/>
    <col min="2567" max="2567" width="9.88671875" style="88" bestFit="1" customWidth="1"/>
    <col min="2568" max="2569" width="9.33203125" style="88" bestFit="1" customWidth="1"/>
    <col min="2570" max="2570" width="9.88671875" style="88" bestFit="1" customWidth="1"/>
    <col min="2571" max="2571" width="9.33203125" style="88" bestFit="1" customWidth="1"/>
    <col min="2572" max="2572" width="9.88671875" style="88" bestFit="1" customWidth="1"/>
    <col min="2573" max="2573" width="9.33203125" style="88" bestFit="1" customWidth="1"/>
    <col min="2574" max="2816" width="9.109375" style="88"/>
    <col min="2817" max="2817" width="13.88671875" style="88" customWidth="1"/>
    <col min="2818" max="2818" width="10.33203125" style="88" bestFit="1" customWidth="1"/>
    <col min="2819" max="2822" width="9.33203125" style="88" bestFit="1" customWidth="1"/>
    <col min="2823" max="2823" width="9.88671875" style="88" bestFit="1" customWidth="1"/>
    <col min="2824" max="2825" width="9.33203125" style="88" bestFit="1" customWidth="1"/>
    <col min="2826" max="2826" width="9.88671875" style="88" bestFit="1" customWidth="1"/>
    <col min="2827" max="2827" width="9.33203125" style="88" bestFit="1" customWidth="1"/>
    <col min="2828" max="2828" width="9.88671875" style="88" bestFit="1" customWidth="1"/>
    <col min="2829" max="2829" width="9.33203125" style="88" bestFit="1" customWidth="1"/>
    <col min="2830" max="3072" width="9.109375" style="88"/>
    <col min="3073" max="3073" width="13.88671875" style="88" customWidth="1"/>
    <col min="3074" max="3074" width="10.33203125" style="88" bestFit="1" customWidth="1"/>
    <col min="3075" max="3078" width="9.33203125" style="88" bestFit="1" customWidth="1"/>
    <col min="3079" max="3079" width="9.88671875" style="88" bestFit="1" customWidth="1"/>
    <col min="3080" max="3081" width="9.33203125" style="88" bestFit="1" customWidth="1"/>
    <col min="3082" max="3082" width="9.88671875" style="88" bestFit="1" customWidth="1"/>
    <col min="3083" max="3083" width="9.33203125" style="88" bestFit="1" customWidth="1"/>
    <col min="3084" max="3084" width="9.88671875" style="88" bestFit="1" customWidth="1"/>
    <col min="3085" max="3085" width="9.33203125" style="88" bestFit="1" customWidth="1"/>
    <col min="3086" max="3328" width="9.109375" style="88"/>
    <col min="3329" max="3329" width="13.88671875" style="88" customWidth="1"/>
    <col min="3330" max="3330" width="10.33203125" style="88" bestFit="1" customWidth="1"/>
    <col min="3331" max="3334" width="9.33203125" style="88" bestFit="1" customWidth="1"/>
    <col min="3335" max="3335" width="9.88671875" style="88" bestFit="1" customWidth="1"/>
    <col min="3336" max="3337" width="9.33203125" style="88" bestFit="1" customWidth="1"/>
    <col min="3338" max="3338" width="9.88671875" style="88" bestFit="1" customWidth="1"/>
    <col min="3339" max="3339" width="9.33203125" style="88" bestFit="1" customWidth="1"/>
    <col min="3340" max="3340" width="9.88671875" style="88" bestFit="1" customWidth="1"/>
    <col min="3341" max="3341" width="9.33203125" style="88" bestFit="1" customWidth="1"/>
    <col min="3342" max="3584" width="9.109375" style="88"/>
    <col min="3585" max="3585" width="13.88671875" style="88" customWidth="1"/>
    <col min="3586" max="3586" width="10.33203125" style="88" bestFit="1" customWidth="1"/>
    <col min="3587" max="3590" width="9.33203125" style="88" bestFit="1" customWidth="1"/>
    <col min="3591" max="3591" width="9.88671875" style="88" bestFit="1" customWidth="1"/>
    <col min="3592" max="3593" width="9.33203125" style="88" bestFit="1" customWidth="1"/>
    <col min="3594" max="3594" width="9.88671875" style="88" bestFit="1" customWidth="1"/>
    <col min="3595" max="3595" width="9.33203125" style="88" bestFit="1" customWidth="1"/>
    <col min="3596" max="3596" width="9.88671875" style="88" bestFit="1" customWidth="1"/>
    <col min="3597" max="3597" width="9.33203125" style="88" bestFit="1" customWidth="1"/>
    <col min="3598" max="3840" width="9.109375" style="88"/>
    <col min="3841" max="3841" width="13.88671875" style="88" customWidth="1"/>
    <col min="3842" max="3842" width="10.33203125" style="88" bestFit="1" customWidth="1"/>
    <col min="3843" max="3846" width="9.33203125" style="88" bestFit="1" customWidth="1"/>
    <col min="3847" max="3847" width="9.88671875" style="88" bestFit="1" customWidth="1"/>
    <col min="3848" max="3849" width="9.33203125" style="88" bestFit="1" customWidth="1"/>
    <col min="3850" max="3850" width="9.88671875" style="88" bestFit="1" customWidth="1"/>
    <col min="3851" max="3851" width="9.33203125" style="88" bestFit="1" customWidth="1"/>
    <col min="3852" max="3852" width="9.88671875" style="88" bestFit="1" customWidth="1"/>
    <col min="3853" max="3853" width="9.33203125" style="88" bestFit="1" customWidth="1"/>
    <col min="3854" max="4096" width="9.109375" style="88"/>
    <col min="4097" max="4097" width="13.88671875" style="88" customWidth="1"/>
    <col min="4098" max="4098" width="10.33203125" style="88" bestFit="1" customWidth="1"/>
    <col min="4099" max="4102" width="9.33203125" style="88" bestFit="1" customWidth="1"/>
    <col min="4103" max="4103" width="9.88671875" style="88" bestFit="1" customWidth="1"/>
    <col min="4104" max="4105" width="9.33203125" style="88" bestFit="1" customWidth="1"/>
    <col min="4106" max="4106" width="9.88671875" style="88" bestFit="1" customWidth="1"/>
    <col min="4107" max="4107" width="9.33203125" style="88" bestFit="1" customWidth="1"/>
    <col min="4108" max="4108" width="9.88671875" style="88" bestFit="1" customWidth="1"/>
    <col min="4109" max="4109" width="9.33203125" style="88" bestFit="1" customWidth="1"/>
    <col min="4110" max="4352" width="9.109375" style="88"/>
    <col min="4353" max="4353" width="13.88671875" style="88" customWidth="1"/>
    <col min="4354" max="4354" width="10.33203125" style="88" bestFit="1" customWidth="1"/>
    <col min="4355" max="4358" width="9.33203125" style="88" bestFit="1" customWidth="1"/>
    <col min="4359" max="4359" width="9.88671875" style="88" bestFit="1" customWidth="1"/>
    <col min="4360" max="4361" width="9.33203125" style="88" bestFit="1" customWidth="1"/>
    <col min="4362" max="4362" width="9.88671875" style="88" bestFit="1" customWidth="1"/>
    <col min="4363" max="4363" width="9.33203125" style="88" bestFit="1" customWidth="1"/>
    <col min="4364" max="4364" width="9.88671875" style="88" bestFit="1" customWidth="1"/>
    <col min="4365" max="4365" width="9.33203125" style="88" bestFit="1" customWidth="1"/>
    <col min="4366" max="4608" width="9.109375" style="88"/>
    <col min="4609" max="4609" width="13.88671875" style="88" customWidth="1"/>
    <col min="4610" max="4610" width="10.33203125" style="88" bestFit="1" customWidth="1"/>
    <col min="4611" max="4614" width="9.33203125" style="88" bestFit="1" customWidth="1"/>
    <col min="4615" max="4615" width="9.88671875" style="88" bestFit="1" customWidth="1"/>
    <col min="4616" max="4617" width="9.33203125" style="88" bestFit="1" customWidth="1"/>
    <col min="4618" max="4618" width="9.88671875" style="88" bestFit="1" customWidth="1"/>
    <col min="4619" max="4619" width="9.33203125" style="88" bestFit="1" customWidth="1"/>
    <col min="4620" max="4620" width="9.88671875" style="88" bestFit="1" customWidth="1"/>
    <col min="4621" max="4621" width="9.33203125" style="88" bestFit="1" customWidth="1"/>
    <col min="4622" max="4864" width="9.109375" style="88"/>
    <col min="4865" max="4865" width="13.88671875" style="88" customWidth="1"/>
    <col min="4866" max="4866" width="10.33203125" style="88" bestFit="1" customWidth="1"/>
    <col min="4867" max="4870" width="9.33203125" style="88" bestFit="1" customWidth="1"/>
    <col min="4871" max="4871" width="9.88671875" style="88" bestFit="1" customWidth="1"/>
    <col min="4872" max="4873" width="9.33203125" style="88" bestFit="1" customWidth="1"/>
    <col min="4874" max="4874" width="9.88671875" style="88" bestFit="1" customWidth="1"/>
    <col min="4875" max="4875" width="9.33203125" style="88" bestFit="1" customWidth="1"/>
    <col min="4876" max="4876" width="9.88671875" style="88" bestFit="1" customWidth="1"/>
    <col min="4877" max="4877" width="9.33203125" style="88" bestFit="1" customWidth="1"/>
    <col min="4878" max="5120" width="9.109375" style="88"/>
    <col min="5121" max="5121" width="13.88671875" style="88" customWidth="1"/>
    <col min="5122" max="5122" width="10.33203125" style="88" bestFit="1" customWidth="1"/>
    <col min="5123" max="5126" width="9.33203125" style="88" bestFit="1" customWidth="1"/>
    <col min="5127" max="5127" width="9.88671875" style="88" bestFit="1" customWidth="1"/>
    <col min="5128" max="5129" width="9.33203125" style="88" bestFit="1" customWidth="1"/>
    <col min="5130" max="5130" width="9.88671875" style="88" bestFit="1" customWidth="1"/>
    <col min="5131" max="5131" width="9.33203125" style="88" bestFit="1" customWidth="1"/>
    <col min="5132" max="5132" width="9.88671875" style="88" bestFit="1" customWidth="1"/>
    <col min="5133" max="5133" width="9.33203125" style="88" bestFit="1" customWidth="1"/>
    <col min="5134" max="5376" width="9.109375" style="88"/>
    <col min="5377" max="5377" width="13.88671875" style="88" customWidth="1"/>
    <col min="5378" max="5378" width="10.33203125" style="88" bestFit="1" customWidth="1"/>
    <col min="5379" max="5382" width="9.33203125" style="88" bestFit="1" customWidth="1"/>
    <col min="5383" max="5383" width="9.88671875" style="88" bestFit="1" customWidth="1"/>
    <col min="5384" max="5385" width="9.33203125" style="88" bestFit="1" customWidth="1"/>
    <col min="5386" max="5386" width="9.88671875" style="88" bestFit="1" customWidth="1"/>
    <col min="5387" max="5387" width="9.33203125" style="88" bestFit="1" customWidth="1"/>
    <col min="5388" max="5388" width="9.88671875" style="88" bestFit="1" customWidth="1"/>
    <col min="5389" max="5389" width="9.33203125" style="88" bestFit="1" customWidth="1"/>
    <col min="5390" max="5632" width="9.109375" style="88"/>
    <col min="5633" max="5633" width="13.88671875" style="88" customWidth="1"/>
    <col min="5634" max="5634" width="10.33203125" style="88" bestFit="1" customWidth="1"/>
    <col min="5635" max="5638" width="9.33203125" style="88" bestFit="1" customWidth="1"/>
    <col min="5639" max="5639" width="9.88671875" style="88" bestFit="1" customWidth="1"/>
    <col min="5640" max="5641" width="9.33203125" style="88" bestFit="1" customWidth="1"/>
    <col min="5642" max="5642" width="9.88671875" style="88" bestFit="1" customWidth="1"/>
    <col min="5643" max="5643" width="9.33203125" style="88" bestFit="1" customWidth="1"/>
    <col min="5644" max="5644" width="9.88671875" style="88" bestFit="1" customWidth="1"/>
    <col min="5645" max="5645" width="9.33203125" style="88" bestFit="1" customWidth="1"/>
    <col min="5646" max="5888" width="9.109375" style="88"/>
    <col min="5889" max="5889" width="13.88671875" style="88" customWidth="1"/>
    <col min="5890" max="5890" width="10.33203125" style="88" bestFit="1" customWidth="1"/>
    <col min="5891" max="5894" width="9.33203125" style="88" bestFit="1" customWidth="1"/>
    <col min="5895" max="5895" width="9.88671875" style="88" bestFit="1" customWidth="1"/>
    <col min="5896" max="5897" width="9.33203125" style="88" bestFit="1" customWidth="1"/>
    <col min="5898" max="5898" width="9.88671875" style="88" bestFit="1" customWidth="1"/>
    <col min="5899" max="5899" width="9.33203125" style="88" bestFit="1" customWidth="1"/>
    <col min="5900" max="5900" width="9.88671875" style="88" bestFit="1" customWidth="1"/>
    <col min="5901" max="5901" width="9.33203125" style="88" bestFit="1" customWidth="1"/>
    <col min="5902" max="6144" width="9.109375" style="88"/>
    <col min="6145" max="6145" width="13.88671875" style="88" customWidth="1"/>
    <col min="6146" max="6146" width="10.33203125" style="88" bestFit="1" customWidth="1"/>
    <col min="6147" max="6150" width="9.33203125" style="88" bestFit="1" customWidth="1"/>
    <col min="6151" max="6151" width="9.88671875" style="88" bestFit="1" customWidth="1"/>
    <col min="6152" max="6153" width="9.33203125" style="88" bestFit="1" customWidth="1"/>
    <col min="6154" max="6154" width="9.88671875" style="88" bestFit="1" customWidth="1"/>
    <col min="6155" max="6155" width="9.33203125" style="88" bestFit="1" customWidth="1"/>
    <col min="6156" max="6156" width="9.88671875" style="88" bestFit="1" customWidth="1"/>
    <col min="6157" max="6157" width="9.33203125" style="88" bestFit="1" customWidth="1"/>
    <col min="6158" max="6400" width="9.109375" style="88"/>
    <col min="6401" max="6401" width="13.88671875" style="88" customWidth="1"/>
    <col min="6402" max="6402" width="10.33203125" style="88" bestFit="1" customWidth="1"/>
    <col min="6403" max="6406" width="9.33203125" style="88" bestFit="1" customWidth="1"/>
    <col min="6407" max="6407" width="9.88671875" style="88" bestFit="1" customWidth="1"/>
    <col min="6408" max="6409" width="9.33203125" style="88" bestFit="1" customWidth="1"/>
    <col min="6410" max="6410" width="9.88671875" style="88" bestFit="1" customWidth="1"/>
    <col min="6411" max="6411" width="9.33203125" style="88" bestFit="1" customWidth="1"/>
    <col min="6412" max="6412" width="9.88671875" style="88" bestFit="1" customWidth="1"/>
    <col min="6413" max="6413" width="9.33203125" style="88" bestFit="1" customWidth="1"/>
    <col min="6414" max="6656" width="9.109375" style="88"/>
    <col min="6657" max="6657" width="13.88671875" style="88" customWidth="1"/>
    <col min="6658" max="6658" width="10.33203125" style="88" bestFit="1" customWidth="1"/>
    <col min="6659" max="6662" width="9.33203125" style="88" bestFit="1" customWidth="1"/>
    <col min="6663" max="6663" width="9.88671875" style="88" bestFit="1" customWidth="1"/>
    <col min="6664" max="6665" width="9.33203125" style="88" bestFit="1" customWidth="1"/>
    <col min="6666" max="6666" width="9.88671875" style="88" bestFit="1" customWidth="1"/>
    <col min="6667" max="6667" width="9.33203125" style="88" bestFit="1" customWidth="1"/>
    <col min="6668" max="6668" width="9.88671875" style="88" bestFit="1" customWidth="1"/>
    <col min="6669" max="6669" width="9.33203125" style="88" bestFit="1" customWidth="1"/>
    <col min="6670" max="6912" width="9.109375" style="88"/>
    <col min="6913" max="6913" width="13.88671875" style="88" customWidth="1"/>
    <col min="6914" max="6914" width="10.33203125" style="88" bestFit="1" customWidth="1"/>
    <col min="6915" max="6918" width="9.33203125" style="88" bestFit="1" customWidth="1"/>
    <col min="6919" max="6919" width="9.88671875" style="88" bestFit="1" customWidth="1"/>
    <col min="6920" max="6921" width="9.33203125" style="88" bestFit="1" customWidth="1"/>
    <col min="6922" max="6922" width="9.88671875" style="88" bestFit="1" customWidth="1"/>
    <col min="6923" max="6923" width="9.33203125" style="88" bestFit="1" customWidth="1"/>
    <col min="6924" max="6924" width="9.88671875" style="88" bestFit="1" customWidth="1"/>
    <col min="6925" max="6925" width="9.33203125" style="88" bestFit="1" customWidth="1"/>
    <col min="6926" max="7168" width="9.109375" style="88"/>
    <col min="7169" max="7169" width="13.88671875" style="88" customWidth="1"/>
    <col min="7170" max="7170" width="10.33203125" style="88" bestFit="1" customWidth="1"/>
    <col min="7171" max="7174" width="9.33203125" style="88" bestFit="1" customWidth="1"/>
    <col min="7175" max="7175" width="9.88671875" style="88" bestFit="1" customWidth="1"/>
    <col min="7176" max="7177" width="9.33203125" style="88" bestFit="1" customWidth="1"/>
    <col min="7178" max="7178" width="9.88671875" style="88" bestFit="1" customWidth="1"/>
    <col min="7179" max="7179" width="9.33203125" style="88" bestFit="1" customWidth="1"/>
    <col min="7180" max="7180" width="9.88671875" style="88" bestFit="1" customWidth="1"/>
    <col min="7181" max="7181" width="9.33203125" style="88" bestFit="1" customWidth="1"/>
    <col min="7182" max="7424" width="9.109375" style="88"/>
    <col min="7425" max="7425" width="13.88671875" style="88" customWidth="1"/>
    <col min="7426" max="7426" width="10.33203125" style="88" bestFit="1" customWidth="1"/>
    <col min="7427" max="7430" width="9.33203125" style="88" bestFit="1" customWidth="1"/>
    <col min="7431" max="7431" width="9.88671875" style="88" bestFit="1" customWidth="1"/>
    <col min="7432" max="7433" width="9.33203125" style="88" bestFit="1" customWidth="1"/>
    <col min="7434" max="7434" width="9.88671875" style="88" bestFit="1" customWidth="1"/>
    <col min="7435" max="7435" width="9.33203125" style="88" bestFit="1" customWidth="1"/>
    <col min="7436" max="7436" width="9.88671875" style="88" bestFit="1" customWidth="1"/>
    <col min="7437" max="7437" width="9.33203125" style="88" bestFit="1" customWidth="1"/>
    <col min="7438" max="7680" width="9.109375" style="88"/>
    <col min="7681" max="7681" width="13.88671875" style="88" customWidth="1"/>
    <col min="7682" max="7682" width="10.33203125" style="88" bestFit="1" customWidth="1"/>
    <col min="7683" max="7686" width="9.33203125" style="88" bestFit="1" customWidth="1"/>
    <col min="7687" max="7687" width="9.88671875" style="88" bestFit="1" customWidth="1"/>
    <col min="7688" max="7689" width="9.33203125" style="88" bestFit="1" customWidth="1"/>
    <col min="7690" max="7690" width="9.88671875" style="88" bestFit="1" customWidth="1"/>
    <col min="7691" max="7691" width="9.33203125" style="88" bestFit="1" customWidth="1"/>
    <col min="7692" max="7692" width="9.88671875" style="88" bestFit="1" customWidth="1"/>
    <col min="7693" max="7693" width="9.33203125" style="88" bestFit="1" customWidth="1"/>
    <col min="7694" max="7936" width="9.109375" style="88"/>
    <col min="7937" max="7937" width="13.88671875" style="88" customWidth="1"/>
    <col min="7938" max="7938" width="10.33203125" style="88" bestFit="1" customWidth="1"/>
    <col min="7939" max="7942" width="9.33203125" style="88" bestFit="1" customWidth="1"/>
    <col min="7943" max="7943" width="9.88671875" style="88" bestFit="1" customWidth="1"/>
    <col min="7944" max="7945" width="9.33203125" style="88" bestFit="1" customWidth="1"/>
    <col min="7946" max="7946" width="9.88671875" style="88" bestFit="1" customWidth="1"/>
    <col min="7947" max="7947" width="9.33203125" style="88" bestFit="1" customWidth="1"/>
    <col min="7948" max="7948" width="9.88671875" style="88" bestFit="1" customWidth="1"/>
    <col min="7949" max="7949" width="9.33203125" style="88" bestFit="1" customWidth="1"/>
    <col min="7950" max="8192" width="9.109375" style="88"/>
    <col min="8193" max="8193" width="13.88671875" style="88" customWidth="1"/>
    <col min="8194" max="8194" width="10.33203125" style="88" bestFit="1" customWidth="1"/>
    <col min="8195" max="8198" width="9.33203125" style="88" bestFit="1" customWidth="1"/>
    <col min="8199" max="8199" width="9.88671875" style="88" bestFit="1" customWidth="1"/>
    <col min="8200" max="8201" width="9.33203125" style="88" bestFit="1" customWidth="1"/>
    <col min="8202" max="8202" width="9.88671875" style="88" bestFit="1" customWidth="1"/>
    <col min="8203" max="8203" width="9.33203125" style="88" bestFit="1" customWidth="1"/>
    <col min="8204" max="8204" width="9.88671875" style="88" bestFit="1" customWidth="1"/>
    <col min="8205" max="8205" width="9.33203125" style="88" bestFit="1" customWidth="1"/>
    <col min="8206" max="8448" width="9.109375" style="88"/>
    <col min="8449" max="8449" width="13.88671875" style="88" customWidth="1"/>
    <col min="8450" max="8450" width="10.33203125" style="88" bestFit="1" customWidth="1"/>
    <col min="8451" max="8454" width="9.33203125" style="88" bestFit="1" customWidth="1"/>
    <col min="8455" max="8455" width="9.88671875" style="88" bestFit="1" customWidth="1"/>
    <col min="8456" max="8457" width="9.33203125" style="88" bestFit="1" customWidth="1"/>
    <col min="8458" max="8458" width="9.88671875" style="88" bestFit="1" customWidth="1"/>
    <col min="8459" max="8459" width="9.33203125" style="88" bestFit="1" customWidth="1"/>
    <col min="8460" max="8460" width="9.88671875" style="88" bestFit="1" customWidth="1"/>
    <col min="8461" max="8461" width="9.33203125" style="88" bestFit="1" customWidth="1"/>
    <col min="8462" max="8704" width="9.109375" style="88"/>
    <col min="8705" max="8705" width="13.88671875" style="88" customWidth="1"/>
    <col min="8706" max="8706" width="10.33203125" style="88" bestFit="1" customWidth="1"/>
    <col min="8707" max="8710" width="9.33203125" style="88" bestFit="1" customWidth="1"/>
    <col min="8711" max="8711" width="9.88671875" style="88" bestFit="1" customWidth="1"/>
    <col min="8712" max="8713" width="9.33203125" style="88" bestFit="1" customWidth="1"/>
    <col min="8714" max="8714" width="9.88671875" style="88" bestFit="1" customWidth="1"/>
    <col min="8715" max="8715" width="9.33203125" style="88" bestFit="1" customWidth="1"/>
    <col min="8716" max="8716" width="9.88671875" style="88" bestFit="1" customWidth="1"/>
    <col min="8717" max="8717" width="9.33203125" style="88" bestFit="1" customWidth="1"/>
    <col min="8718" max="8960" width="9.109375" style="88"/>
    <col min="8961" max="8961" width="13.88671875" style="88" customWidth="1"/>
    <col min="8962" max="8962" width="10.33203125" style="88" bestFit="1" customWidth="1"/>
    <col min="8963" max="8966" width="9.33203125" style="88" bestFit="1" customWidth="1"/>
    <col min="8967" max="8967" width="9.88671875" style="88" bestFit="1" customWidth="1"/>
    <col min="8968" max="8969" width="9.33203125" style="88" bestFit="1" customWidth="1"/>
    <col min="8970" max="8970" width="9.88671875" style="88" bestFit="1" customWidth="1"/>
    <col min="8971" max="8971" width="9.33203125" style="88" bestFit="1" customWidth="1"/>
    <col min="8972" max="8972" width="9.88671875" style="88" bestFit="1" customWidth="1"/>
    <col min="8973" max="8973" width="9.33203125" style="88" bestFit="1" customWidth="1"/>
    <col min="8974" max="9216" width="9.109375" style="88"/>
    <col min="9217" max="9217" width="13.88671875" style="88" customWidth="1"/>
    <col min="9218" max="9218" width="10.33203125" style="88" bestFit="1" customWidth="1"/>
    <col min="9219" max="9222" width="9.33203125" style="88" bestFit="1" customWidth="1"/>
    <col min="9223" max="9223" width="9.88671875" style="88" bestFit="1" customWidth="1"/>
    <col min="9224" max="9225" width="9.33203125" style="88" bestFit="1" customWidth="1"/>
    <col min="9226" max="9226" width="9.88671875" style="88" bestFit="1" customWidth="1"/>
    <col min="9227" max="9227" width="9.33203125" style="88" bestFit="1" customWidth="1"/>
    <col min="9228" max="9228" width="9.88671875" style="88" bestFit="1" customWidth="1"/>
    <col min="9229" max="9229" width="9.33203125" style="88" bestFit="1" customWidth="1"/>
    <col min="9230" max="9472" width="9.109375" style="88"/>
    <col min="9473" max="9473" width="13.88671875" style="88" customWidth="1"/>
    <col min="9474" max="9474" width="10.33203125" style="88" bestFit="1" customWidth="1"/>
    <col min="9475" max="9478" width="9.33203125" style="88" bestFit="1" customWidth="1"/>
    <col min="9479" max="9479" width="9.88671875" style="88" bestFit="1" customWidth="1"/>
    <col min="9480" max="9481" width="9.33203125" style="88" bestFit="1" customWidth="1"/>
    <col min="9482" max="9482" width="9.88671875" style="88" bestFit="1" customWidth="1"/>
    <col min="9483" max="9483" width="9.33203125" style="88" bestFit="1" customWidth="1"/>
    <col min="9484" max="9484" width="9.88671875" style="88" bestFit="1" customWidth="1"/>
    <col min="9485" max="9485" width="9.33203125" style="88" bestFit="1" customWidth="1"/>
    <col min="9486" max="9728" width="9.109375" style="88"/>
    <col min="9729" max="9729" width="13.88671875" style="88" customWidth="1"/>
    <col min="9730" max="9730" width="10.33203125" style="88" bestFit="1" customWidth="1"/>
    <col min="9731" max="9734" width="9.33203125" style="88" bestFit="1" customWidth="1"/>
    <col min="9735" max="9735" width="9.88671875" style="88" bestFit="1" customWidth="1"/>
    <col min="9736" max="9737" width="9.33203125" style="88" bestFit="1" customWidth="1"/>
    <col min="9738" max="9738" width="9.88671875" style="88" bestFit="1" customWidth="1"/>
    <col min="9739" max="9739" width="9.33203125" style="88" bestFit="1" customWidth="1"/>
    <col min="9740" max="9740" width="9.88671875" style="88" bestFit="1" customWidth="1"/>
    <col min="9741" max="9741" width="9.33203125" style="88" bestFit="1" customWidth="1"/>
    <col min="9742" max="9984" width="9.109375" style="88"/>
    <col min="9985" max="9985" width="13.88671875" style="88" customWidth="1"/>
    <col min="9986" max="9986" width="10.33203125" style="88" bestFit="1" customWidth="1"/>
    <col min="9987" max="9990" width="9.33203125" style="88" bestFit="1" customWidth="1"/>
    <col min="9991" max="9991" width="9.88671875" style="88" bestFit="1" customWidth="1"/>
    <col min="9992" max="9993" width="9.33203125" style="88" bestFit="1" customWidth="1"/>
    <col min="9994" max="9994" width="9.88671875" style="88" bestFit="1" customWidth="1"/>
    <col min="9995" max="9995" width="9.33203125" style="88" bestFit="1" customWidth="1"/>
    <col min="9996" max="9996" width="9.88671875" style="88" bestFit="1" customWidth="1"/>
    <col min="9997" max="9997" width="9.33203125" style="88" bestFit="1" customWidth="1"/>
    <col min="9998" max="10240" width="9.109375" style="88"/>
    <col min="10241" max="10241" width="13.88671875" style="88" customWidth="1"/>
    <col min="10242" max="10242" width="10.33203125" style="88" bestFit="1" customWidth="1"/>
    <col min="10243" max="10246" width="9.33203125" style="88" bestFit="1" customWidth="1"/>
    <col min="10247" max="10247" width="9.88671875" style="88" bestFit="1" customWidth="1"/>
    <col min="10248" max="10249" width="9.33203125" style="88" bestFit="1" customWidth="1"/>
    <col min="10250" max="10250" width="9.88671875" style="88" bestFit="1" customWidth="1"/>
    <col min="10251" max="10251" width="9.33203125" style="88" bestFit="1" customWidth="1"/>
    <col min="10252" max="10252" width="9.88671875" style="88" bestFit="1" customWidth="1"/>
    <col min="10253" max="10253" width="9.33203125" style="88" bestFit="1" customWidth="1"/>
    <col min="10254" max="10496" width="9.109375" style="88"/>
    <col min="10497" max="10497" width="13.88671875" style="88" customWidth="1"/>
    <col min="10498" max="10498" width="10.33203125" style="88" bestFit="1" customWidth="1"/>
    <col min="10499" max="10502" width="9.33203125" style="88" bestFit="1" customWidth="1"/>
    <col min="10503" max="10503" width="9.88671875" style="88" bestFit="1" customWidth="1"/>
    <col min="10504" max="10505" width="9.33203125" style="88" bestFit="1" customWidth="1"/>
    <col min="10506" max="10506" width="9.88671875" style="88" bestFit="1" customWidth="1"/>
    <col min="10507" max="10507" width="9.33203125" style="88" bestFit="1" customWidth="1"/>
    <col min="10508" max="10508" width="9.88671875" style="88" bestFit="1" customWidth="1"/>
    <col min="10509" max="10509" width="9.33203125" style="88" bestFit="1" customWidth="1"/>
    <col min="10510" max="10752" width="9.109375" style="88"/>
    <col min="10753" max="10753" width="13.88671875" style="88" customWidth="1"/>
    <col min="10754" max="10754" width="10.33203125" style="88" bestFit="1" customWidth="1"/>
    <col min="10755" max="10758" width="9.33203125" style="88" bestFit="1" customWidth="1"/>
    <col min="10759" max="10759" width="9.88671875" style="88" bestFit="1" customWidth="1"/>
    <col min="10760" max="10761" width="9.33203125" style="88" bestFit="1" customWidth="1"/>
    <col min="10762" max="10762" width="9.88671875" style="88" bestFit="1" customWidth="1"/>
    <col min="10763" max="10763" width="9.33203125" style="88" bestFit="1" customWidth="1"/>
    <col min="10764" max="10764" width="9.88671875" style="88" bestFit="1" customWidth="1"/>
    <col min="10765" max="10765" width="9.33203125" style="88" bestFit="1" customWidth="1"/>
    <col min="10766" max="11008" width="9.109375" style="88"/>
    <col min="11009" max="11009" width="13.88671875" style="88" customWidth="1"/>
    <col min="11010" max="11010" width="10.33203125" style="88" bestFit="1" customWidth="1"/>
    <col min="11011" max="11014" width="9.33203125" style="88" bestFit="1" customWidth="1"/>
    <col min="11015" max="11015" width="9.88671875" style="88" bestFit="1" customWidth="1"/>
    <col min="11016" max="11017" width="9.33203125" style="88" bestFit="1" customWidth="1"/>
    <col min="11018" max="11018" width="9.88671875" style="88" bestFit="1" customWidth="1"/>
    <col min="11019" max="11019" width="9.33203125" style="88" bestFit="1" customWidth="1"/>
    <col min="11020" max="11020" width="9.88671875" style="88" bestFit="1" customWidth="1"/>
    <col min="11021" max="11021" width="9.33203125" style="88" bestFit="1" customWidth="1"/>
    <col min="11022" max="11264" width="9.109375" style="88"/>
    <col min="11265" max="11265" width="13.88671875" style="88" customWidth="1"/>
    <col min="11266" max="11266" width="10.33203125" style="88" bestFit="1" customWidth="1"/>
    <col min="11267" max="11270" width="9.33203125" style="88" bestFit="1" customWidth="1"/>
    <col min="11271" max="11271" width="9.88671875" style="88" bestFit="1" customWidth="1"/>
    <col min="11272" max="11273" width="9.33203125" style="88" bestFit="1" customWidth="1"/>
    <col min="11274" max="11274" width="9.88671875" style="88" bestFit="1" customWidth="1"/>
    <col min="11275" max="11275" width="9.33203125" style="88" bestFit="1" customWidth="1"/>
    <col min="11276" max="11276" width="9.88671875" style="88" bestFit="1" customWidth="1"/>
    <col min="11277" max="11277" width="9.33203125" style="88" bestFit="1" customWidth="1"/>
    <col min="11278" max="11520" width="9.109375" style="88"/>
    <col min="11521" max="11521" width="13.88671875" style="88" customWidth="1"/>
    <col min="11522" max="11522" width="10.33203125" style="88" bestFit="1" customWidth="1"/>
    <col min="11523" max="11526" width="9.33203125" style="88" bestFit="1" customWidth="1"/>
    <col min="11527" max="11527" width="9.88671875" style="88" bestFit="1" customWidth="1"/>
    <col min="11528" max="11529" width="9.33203125" style="88" bestFit="1" customWidth="1"/>
    <col min="11530" max="11530" width="9.88671875" style="88" bestFit="1" customWidth="1"/>
    <col min="11531" max="11531" width="9.33203125" style="88" bestFit="1" customWidth="1"/>
    <col min="11532" max="11532" width="9.88671875" style="88" bestFit="1" customWidth="1"/>
    <col min="11533" max="11533" width="9.33203125" style="88" bestFit="1" customWidth="1"/>
    <col min="11534" max="11776" width="9.109375" style="88"/>
    <col min="11777" max="11777" width="13.88671875" style="88" customWidth="1"/>
    <col min="11778" max="11778" width="10.33203125" style="88" bestFit="1" customWidth="1"/>
    <col min="11779" max="11782" width="9.33203125" style="88" bestFit="1" customWidth="1"/>
    <col min="11783" max="11783" width="9.88671875" style="88" bestFit="1" customWidth="1"/>
    <col min="11784" max="11785" width="9.33203125" style="88" bestFit="1" customWidth="1"/>
    <col min="11786" max="11786" width="9.88671875" style="88" bestFit="1" customWidth="1"/>
    <col min="11787" max="11787" width="9.33203125" style="88" bestFit="1" customWidth="1"/>
    <col min="11788" max="11788" width="9.88671875" style="88" bestFit="1" customWidth="1"/>
    <col min="11789" max="11789" width="9.33203125" style="88" bestFit="1" customWidth="1"/>
    <col min="11790" max="12032" width="9.109375" style="88"/>
    <col min="12033" max="12033" width="13.88671875" style="88" customWidth="1"/>
    <col min="12034" max="12034" width="10.33203125" style="88" bestFit="1" customWidth="1"/>
    <col min="12035" max="12038" width="9.33203125" style="88" bestFit="1" customWidth="1"/>
    <col min="12039" max="12039" width="9.88671875" style="88" bestFit="1" customWidth="1"/>
    <col min="12040" max="12041" width="9.33203125" style="88" bestFit="1" customWidth="1"/>
    <col min="12042" max="12042" width="9.88671875" style="88" bestFit="1" customWidth="1"/>
    <col min="12043" max="12043" width="9.33203125" style="88" bestFit="1" customWidth="1"/>
    <col min="12044" max="12044" width="9.88671875" style="88" bestFit="1" customWidth="1"/>
    <col min="12045" max="12045" width="9.33203125" style="88" bestFit="1" customWidth="1"/>
    <col min="12046" max="12288" width="9.109375" style="88"/>
    <col min="12289" max="12289" width="13.88671875" style="88" customWidth="1"/>
    <col min="12290" max="12290" width="10.33203125" style="88" bestFit="1" customWidth="1"/>
    <col min="12291" max="12294" width="9.33203125" style="88" bestFit="1" customWidth="1"/>
    <col min="12295" max="12295" width="9.88671875" style="88" bestFit="1" customWidth="1"/>
    <col min="12296" max="12297" width="9.33203125" style="88" bestFit="1" customWidth="1"/>
    <col min="12298" max="12298" width="9.88671875" style="88" bestFit="1" customWidth="1"/>
    <col min="12299" max="12299" width="9.33203125" style="88" bestFit="1" customWidth="1"/>
    <col min="12300" max="12300" width="9.88671875" style="88" bestFit="1" customWidth="1"/>
    <col min="12301" max="12301" width="9.33203125" style="88" bestFit="1" customWidth="1"/>
    <col min="12302" max="12544" width="9.109375" style="88"/>
    <col min="12545" max="12545" width="13.88671875" style="88" customWidth="1"/>
    <col min="12546" max="12546" width="10.33203125" style="88" bestFit="1" customWidth="1"/>
    <col min="12547" max="12550" width="9.33203125" style="88" bestFit="1" customWidth="1"/>
    <col min="12551" max="12551" width="9.88671875" style="88" bestFit="1" customWidth="1"/>
    <col min="12552" max="12553" width="9.33203125" style="88" bestFit="1" customWidth="1"/>
    <col min="12554" max="12554" width="9.88671875" style="88" bestFit="1" customWidth="1"/>
    <col min="12555" max="12555" width="9.33203125" style="88" bestFit="1" customWidth="1"/>
    <col min="12556" max="12556" width="9.88671875" style="88" bestFit="1" customWidth="1"/>
    <col min="12557" max="12557" width="9.33203125" style="88" bestFit="1" customWidth="1"/>
    <col min="12558" max="12800" width="9.109375" style="88"/>
    <col min="12801" max="12801" width="13.88671875" style="88" customWidth="1"/>
    <col min="12802" max="12802" width="10.33203125" style="88" bestFit="1" customWidth="1"/>
    <col min="12803" max="12806" width="9.33203125" style="88" bestFit="1" customWidth="1"/>
    <col min="12807" max="12807" width="9.88671875" style="88" bestFit="1" customWidth="1"/>
    <col min="12808" max="12809" width="9.33203125" style="88" bestFit="1" customWidth="1"/>
    <col min="12810" max="12810" width="9.88671875" style="88" bestFit="1" customWidth="1"/>
    <col min="12811" max="12811" width="9.33203125" style="88" bestFit="1" customWidth="1"/>
    <col min="12812" max="12812" width="9.88671875" style="88" bestFit="1" customWidth="1"/>
    <col min="12813" max="12813" width="9.33203125" style="88" bestFit="1" customWidth="1"/>
    <col min="12814" max="13056" width="9.109375" style="88"/>
    <col min="13057" max="13057" width="13.88671875" style="88" customWidth="1"/>
    <col min="13058" max="13058" width="10.33203125" style="88" bestFit="1" customWidth="1"/>
    <col min="13059" max="13062" width="9.33203125" style="88" bestFit="1" customWidth="1"/>
    <col min="13063" max="13063" width="9.88671875" style="88" bestFit="1" customWidth="1"/>
    <col min="13064" max="13065" width="9.33203125" style="88" bestFit="1" customWidth="1"/>
    <col min="13066" max="13066" width="9.88671875" style="88" bestFit="1" customWidth="1"/>
    <col min="13067" max="13067" width="9.33203125" style="88" bestFit="1" customWidth="1"/>
    <col min="13068" max="13068" width="9.88671875" style="88" bestFit="1" customWidth="1"/>
    <col min="13069" max="13069" width="9.33203125" style="88" bestFit="1" customWidth="1"/>
    <col min="13070" max="13312" width="9.109375" style="88"/>
    <col min="13313" max="13313" width="13.88671875" style="88" customWidth="1"/>
    <col min="13314" max="13314" width="10.33203125" style="88" bestFit="1" customWidth="1"/>
    <col min="13315" max="13318" width="9.33203125" style="88" bestFit="1" customWidth="1"/>
    <col min="13319" max="13319" width="9.88671875" style="88" bestFit="1" customWidth="1"/>
    <col min="13320" max="13321" width="9.33203125" style="88" bestFit="1" customWidth="1"/>
    <col min="13322" max="13322" width="9.88671875" style="88" bestFit="1" customWidth="1"/>
    <col min="13323" max="13323" width="9.33203125" style="88" bestFit="1" customWidth="1"/>
    <col min="13324" max="13324" width="9.88671875" style="88" bestFit="1" customWidth="1"/>
    <col min="13325" max="13325" width="9.33203125" style="88" bestFit="1" customWidth="1"/>
    <col min="13326" max="13568" width="9.109375" style="88"/>
    <col min="13569" max="13569" width="13.88671875" style="88" customWidth="1"/>
    <col min="13570" max="13570" width="10.33203125" style="88" bestFit="1" customWidth="1"/>
    <col min="13571" max="13574" width="9.33203125" style="88" bestFit="1" customWidth="1"/>
    <col min="13575" max="13575" width="9.88671875" style="88" bestFit="1" customWidth="1"/>
    <col min="13576" max="13577" width="9.33203125" style="88" bestFit="1" customWidth="1"/>
    <col min="13578" max="13578" width="9.88671875" style="88" bestFit="1" customWidth="1"/>
    <col min="13579" max="13579" width="9.33203125" style="88" bestFit="1" customWidth="1"/>
    <col min="13580" max="13580" width="9.88671875" style="88" bestFit="1" customWidth="1"/>
    <col min="13581" max="13581" width="9.33203125" style="88" bestFit="1" customWidth="1"/>
    <col min="13582" max="13824" width="9.109375" style="88"/>
    <col min="13825" max="13825" width="13.88671875" style="88" customWidth="1"/>
    <col min="13826" max="13826" width="10.33203125" style="88" bestFit="1" customWidth="1"/>
    <col min="13827" max="13830" width="9.33203125" style="88" bestFit="1" customWidth="1"/>
    <col min="13831" max="13831" width="9.88671875" style="88" bestFit="1" customWidth="1"/>
    <col min="13832" max="13833" width="9.33203125" style="88" bestFit="1" customWidth="1"/>
    <col min="13834" max="13834" width="9.88671875" style="88" bestFit="1" customWidth="1"/>
    <col min="13835" max="13835" width="9.33203125" style="88" bestFit="1" customWidth="1"/>
    <col min="13836" max="13836" width="9.88671875" style="88" bestFit="1" customWidth="1"/>
    <col min="13837" max="13837" width="9.33203125" style="88" bestFit="1" customWidth="1"/>
    <col min="13838" max="14080" width="9.109375" style="88"/>
    <col min="14081" max="14081" width="13.88671875" style="88" customWidth="1"/>
    <col min="14082" max="14082" width="10.33203125" style="88" bestFit="1" customWidth="1"/>
    <col min="14083" max="14086" width="9.33203125" style="88" bestFit="1" customWidth="1"/>
    <col min="14087" max="14087" width="9.88671875" style="88" bestFit="1" customWidth="1"/>
    <col min="14088" max="14089" width="9.33203125" style="88" bestFit="1" customWidth="1"/>
    <col min="14090" max="14090" width="9.88671875" style="88" bestFit="1" customWidth="1"/>
    <col min="14091" max="14091" width="9.33203125" style="88" bestFit="1" customWidth="1"/>
    <col min="14092" max="14092" width="9.88671875" style="88" bestFit="1" customWidth="1"/>
    <col min="14093" max="14093" width="9.33203125" style="88" bestFit="1" customWidth="1"/>
    <col min="14094" max="14336" width="9.109375" style="88"/>
    <col min="14337" max="14337" width="13.88671875" style="88" customWidth="1"/>
    <col min="14338" max="14338" width="10.33203125" style="88" bestFit="1" customWidth="1"/>
    <col min="14339" max="14342" width="9.33203125" style="88" bestFit="1" customWidth="1"/>
    <col min="14343" max="14343" width="9.88671875" style="88" bestFit="1" customWidth="1"/>
    <col min="14344" max="14345" width="9.33203125" style="88" bestFit="1" customWidth="1"/>
    <col min="14346" max="14346" width="9.88671875" style="88" bestFit="1" customWidth="1"/>
    <col min="14347" max="14347" width="9.33203125" style="88" bestFit="1" customWidth="1"/>
    <col min="14348" max="14348" width="9.88671875" style="88" bestFit="1" customWidth="1"/>
    <col min="14349" max="14349" width="9.33203125" style="88" bestFit="1" customWidth="1"/>
    <col min="14350" max="14592" width="9.109375" style="88"/>
    <col min="14593" max="14593" width="13.88671875" style="88" customWidth="1"/>
    <col min="14594" max="14594" width="10.33203125" style="88" bestFit="1" customWidth="1"/>
    <col min="14595" max="14598" width="9.33203125" style="88" bestFit="1" customWidth="1"/>
    <col min="14599" max="14599" width="9.88671875" style="88" bestFit="1" customWidth="1"/>
    <col min="14600" max="14601" width="9.33203125" style="88" bestFit="1" customWidth="1"/>
    <col min="14602" max="14602" width="9.88671875" style="88" bestFit="1" customWidth="1"/>
    <col min="14603" max="14603" width="9.33203125" style="88" bestFit="1" customWidth="1"/>
    <col min="14604" max="14604" width="9.88671875" style="88" bestFit="1" customWidth="1"/>
    <col min="14605" max="14605" width="9.33203125" style="88" bestFit="1" customWidth="1"/>
    <col min="14606" max="14848" width="9.109375" style="88"/>
    <col min="14849" max="14849" width="13.88671875" style="88" customWidth="1"/>
    <col min="14850" max="14850" width="10.33203125" style="88" bestFit="1" customWidth="1"/>
    <col min="14851" max="14854" width="9.33203125" style="88" bestFit="1" customWidth="1"/>
    <col min="14855" max="14855" width="9.88671875" style="88" bestFit="1" customWidth="1"/>
    <col min="14856" max="14857" width="9.33203125" style="88" bestFit="1" customWidth="1"/>
    <col min="14858" max="14858" width="9.88671875" style="88" bestFit="1" customWidth="1"/>
    <col min="14859" max="14859" width="9.33203125" style="88" bestFit="1" customWidth="1"/>
    <col min="14860" max="14860" width="9.88671875" style="88" bestFit="1" customWidth="1"/>
    <col min="14861" max="14861" width="9.33203125" style="88" bestFit="1" customWidth="1"/>
    <col min="14862" max="15104" width="9.109375" style="88"/>
    <col min="15105" max="15105" width="13.88671875" style="88" customWidth="1"/>
    <col min="15106" max="15106" width="10.33203125" style="88" bestFit="1" customWidth="1"/>
    <col min="15107" max="15110" width="9.33203125" style="88" bestFit="1" customWidth="1"/>
    <col min="15111" max="15111" width="9.88671875" style="88" bestFit="1" customWidth="1"/>
    <col min="15112" max="15113" width="9.33203125" style="88" bestFit="1" customWidth="1"/>
    <col min="15114" max="15114" width="9.88671875" style="88" bestFit="1" customWidth="1"/>
    <col min="15115" max="15115" width="9.33203125" style="88" bestFit="1" customWidth="1"/>
    <col min="15116" max="15116" width="9.88671875" style="88" bestFit="1" customWidth="1"/>
    <col min="15117" max="15117" width="9.33203125" style="88" bestFit="1" customWidth="1"/>
    <col min="15118" max="15360" width="9.109375" style="88"/>
    <col min="15361" max="15361" width="13.88671875" style="88" customWidth="1"/>
    <col min="15362" max="15362" width="10.33203125" style="88" bestFit="1" customWidth="1"/>
    <col min="15363" max="15366" width="9.33203125" style="88" bestFit="1" customWidth="1"/>
    <col min="15367" max="15367" width="9.88671875" style="88" bestFit="1" customWidth="1"/>
    <col min="15368" max="15369" width="9.33203125" style="88" bestFit="1" customWidth="1"/>
    <col min="15370" max="15370" width="9.88671875" style="88" bestFit="1" customWidth="1"/>
    <col min="15371" max="15371" width="9.33203125" style="88" bestFit="1" customWidth="1"/>
    <col min="15372" max="15372" width="9.88671875" style="88" bestFit="1" customWidth="1"/>
    <col min="15373" max="15373" width="9.33203125" style="88" bestFit="1" customWidth="1"/>
    <col min="15374" max="15616" width="9.109375" style="88"/>
    <col min="15617" max="15617" width="13.88671875" style="88" customWidth="1"/>
    <col min="15618" max="15618" width="10.33203125" style="88" bestFit="1" customWidth="1"/>
    <col min="15619" max="15622" width="9.33203125" style="88" bestFit="1" customWidth="1"/>
    <col min="15623" max="15623" width="9.88671875" style="88" bestFit="1" customWidth="1"/>
    <col min="15624" max="15625" width="9.33203125" style="88" bestFit="1" customWidth="1"/>
    <col min="15626" max="15626" width="9.88671875" style="88" bestFit="1" customWidth="1"/>
    <col min="15627" max="15627" width="9.33203125" style="88" bestFit="1" customWidth="1"/>
    <col min="15628" max="15628" width="9.88671875" style="88" bestFit="1" customWidth="1"/>
    <col min="15629" max="15629" width="9.33203125" style="88" bestFit="1" customWidth="1"/>
    <col min="15630" max="15872" width="9.109375" style="88"/>
    <col min="15873" max="15873" width="13.88671875" style="88" customWidth="1"/>
    <col min="15874" max="15874" width="10.33203125" style="88" bestFit="1" customWidth="1"/>
    <col min="15875" max="15878" width="9.33203125" style="88" bestFit="1" customWidth="1"/>
    <col min="15879" max="15879" width="9.88671875" style="88" bestFit="1" customWidth="1"/>
    <col min="15880" max="15881" width="9.33203125" style="88" bestFit="1" customWidth="1"/>
    <col min="15882" max="15882" width="9.88671875" style="88" bestFit="1" customWidth="1"/>
    <col min="15883" max="15883" width="9.33203125" style="88" bestFit="1" customWidth="1"/>
    <col min="15884" max="15884" width="9.88671875" style="88" bestFit="1" customWidth="1"/>
    <col min="15885" max="15885" width="9.33203125" style="88" bestFit="1" customWidth="1"/>
    <col min="15886" max="16128" width="9.109375" style="88"/>
    <col min="16129" max="16129" width="13.88671875" style="88" customWidth="1"/>
    <col min="16130" max="16130" width="10.33203125" style="88" bestFit="1" customWidth="1"/>
    <col min="16131" max="16134" width="9.33203125" style="88" bestFit="1" customWidth="1"/>
    <col min="16135" max="16135" width="9.88671875" style="88" bestFit="1" customWidth="1"/>
    <col min="16136" max="16137" width="9.33203125" style="88" bestFit="1" customWidth="1"/>
    <col min="16138" max="16138" width="9.88671875" style="88" bestFit="1" customWidth="1"/>
    <col min="16139" max="16139" width="9.33203125" style="88" bestFit="1" customWidth="1"/>
    <col min="16140" max="16140" width="9.88671875" style="88" bestFit="1" customWidth="1"/>
    <col min="16141" max="16141" width="9.33203125" style="88" bestFit="1" customWidth="1"/>
    <col min="16142" max="16384" width="9.109375" style="88"/>
  </cols>
  <sheetData>
    <row r="5" spans="1:13" x14ac:dyDescent="0.25">
      <c r="E5" s="176" t="s">
        <v>273</v>
      </c>
      <c r="F5" s="176"/>
      <c r="G5" s="176"/>
      <c r="H5" s="176"/>
      <c r="I5" s="176"/>
      <c r="J5" s="176"/>
      <c r="K5" s="176"/>
      <c r="L5" s="176"/>
      <c r="M5" s="176"/>
    </row>
    <row r="6" spans="1:13" x14ac:dyDescent="0.25">
      <c r="E6" s="176"/>
      <c r="F6" s="176"/>
      <c r="G6" s="176"/>
      <c r="H6" s="176"/>
      <c r="I6" s="176"/>
      <c r="J6" s="176"/>
      <c r="K6" s="176"/>
      <c r="L6" s="176"/>
      <c r="M6" s="176"/>
    </row>
    <row r="7" spans="1:13" ht="13.8" thickBot="1" x14ac:dyDescent="0.3">
      <c r="E7" s="177"/>
      <c r="F7" s="177"/>
      <c r="G7" s="177"/>
      <c r="H7" s="177"/>
      <c r="I7" s="177"/>
      <c r="J7" s="177"/>
      <c r="K7" s="177"/>
      <c r="L7" s="177"/>
      <c r="M7" s="177"/>
    </row>
    <row r="8" spans="1:13" ht="16.8" x14ac:dyDescent="0.3">
      <c r="A8" s="122" t="s">
        <v>157</v>
      </c>
      <c r="B8" s="121"/>
      <c r="C8" s="180" t="s">
        <v>163</v>
      </c>
      <c r="D8" s="181"/>
      <c r="E8" s="181"/>
      <c r="F8" s="182"/>
      <c r="G8" s="180" t="s">
        <v>164</v>
      </c>
      <c r="H8" s="181"/>
      <c r="I8" s="181"/>
      <c r="J8" s="182"/>
      <c r="K8" s="180" t="s">
        <v>165</v>
      </c>
      <c r="L8" s="181"/>
      <c r="M8" s="182"/>
    </row>
    <row r="9" spans="1:13" x14ac:dyDescent="0.25">
      <c r="B9" s="121" t="s">
        <v>166</v>
      </c>
      <c r="C9" s="123" t="s">
        <v>160</v>
      </c>
      <c r="D9" s="112" t="s">
        <v>161</v>
      </c>
      <c r="E9" s="112" t="s">
        <v>162</v>
      </c>
      <c r="F9" s="110" t="s">
        <v>2</v>
      </c>
      <c r="G9" s="123" t="s">
        <v>160</v>
      </c>
      <c r="H9" s="112" t="s">
        <v>161</v>
      </c>
      <c r="I9" s="112" t="s">
        <v>162</v>
      </c>
      <c r="J9" s="110" t="s">
        <v>2</v>
      </c>
      <c r="K9" s="123" t="s">
        <v>160</v>
      </c>
      <c r="L9" s="112" t="s">
        <v>161</v>
      </c>
      <c r="M9" s="110" t="s">
        <v>162</v>
      </c>
    </row>
    <row r="10" spans="1:13" x14ac:dyDescent="0.25">
      <c r="A10" s="108" t="s">
        <v>158</v>
      </c>
      <c r="B10" s="124">
        <v>6</v>
      </c>
      <c r="C10" s="123">
        <f t="shared" ref="C10:C15" si="0">B10*80</f>
        <v>480</v>
      </c>
      <c r="D10" s="112">
        <v>16</v>
      </c>
      <c r="E10" s="112">
        <v>8</v>
      </c>
      <c r="F10" s="110">
        <f t="shared" ref="F10:F15" si="1">SUM(C10:E10)</f>
        <v>504</v>
      </c>
      <c r="G10" s="125">
        <f>C10*12</f>
        <v>5760</v>
      </c>
      <c r="H10" s="117">
        <f>D10*12</f>
        <v>192</v>
      </c>
      <c r="I10" s="117">
        <f>E10*12</f>
        <v>96</v>
      </c>
      <c r="J10" s="126">
        <f t="shared" ref="J10:J15" si="2">SUM(G10:I10)</f>
        <v>6048</v>
      </c>
      <c r="K10" s="127">
        <f t="shared" ref="K10:M15" si="3">G10/$J$16</f>
        <v>0.23835140279731853</v>
      </c>
      <c r="L10" s="118">
        <f t="shared" si="3"/>
        <v>7.9450467599106178E-3</v>
      </c>
      <c r="M10" s="128">
        <f t="shared" si="3"/>
        <v>3.9725233799553089E-3</v>
      </c>
    </row>
    <row r="11" spans="1:13" x14ac:dyDescent="0.25">
      <c r="A11" s="108" t="s">
        <v>3</v>
      </c>
      <c r="B11" s="124">
        <v>2</v>
      </c>
      <c r="C11" s="123">
        <f t="shared" si="0"/>
        <v>160</v>
      </c>
      <c r="D11" s="112">
        <v>20</v>
      </c>
      <c r="E11" s="112">
        <v>4</v>
      </c>
      <c r="F11" s="110">
        <f t="shared" si="1"/>
        <v>184</v>
      </c>
      <c r="G11" s="125">
        <f t="shared" ref="G11:I12" si="4">C11*20</f>
        <v>3200</v>
      </c>
      <c r="H11" s="117">
        <f t="shared" si="4"/>
        <v>400</v>
      </c>
      <c r="I11" s="117">
        <f t="shared" si="4"/>
        <v>80</v>
      </c>
      <c r="J11" s="126">
        <f t="shared" si="2"/>
        <v>3680</v>
      </c>
      <c r="K11" s="127">
        <f t="shared" si="3"/>
        <v>0.1324174459985103</v>
      </c>
      <c r="L11" s="118">
        <f t="shared" si="3"/>
        <v>1.6552180749813787E-2</v>
      </c>
      <c r="M11" s="128">
        <f t="shared" si="3"/>
        <v>3.3104361499627574E-3</v>
      </c>
    </row>
    <row r="12" spans="1:13" x14ac:dyDescent="0.25">
      <c r="A12" s="108" t="s">
        <v>0</v>
      </c>
      <c r="B12" s="124">
        <v>1</v>
      </c>
      <c r="C12" s="123">
        <f t="shared" si="0"/>
        <v>80</v>
      </c>
      <c r="D12" s="112">
        <v>7.5</v>
      </c>
      <c r="E12" s="112">
        <v>0</v>
      </c>
      <c r="F12" s="110">
        <f t="shared" si="1"/>
        <v>87.5</v>
      </c>
      <c r="G12" s="125">
        <f t="shared" si="4"/>
        <v>1600</v>
      </c>
      <c r="H12" s="117">
        <f t="shared" si="4"/>
        <v>150</v>
      </c>
      <c r="I12" s="117">
        <f t="shared" si="4"/>
        <v>0</v>
      </c>
      <c r="J12" s="126">
        <f t="shared" si="2"/>
        <v>1750</v>
      </c>
      <c r="K12" s="127">
        <f t="shared" si="3"/>
        <v>6.6208722999255148E-2</v>
      </c>
      <c r="L12" s="118">
        <f t="shared" si="3"/>
        <v>6.2070677811801702E-3</v>
      </c>
      <c r="M12" s="128">
        <f t="shared" si="3"/>
        <v>0</v>
      </c>
    </row>
    <row r="13" spans="1:13" x14ac:dyDescent="0.25">
      <c r="A13" s="108" t="s">
        <v>159</v>
      </c>
      <c r="B13" s="124">
        <v>6</v>
      </c>
      <c r="C13" s="123">
        <f t="shared" si="0"/>
        <v>480</v>
      </c>
      <c r="D13" s="112">
        <v>23</v>
      </c>
      <c r="E13" s="112">
        <v>8</v>
      </c>
      <c r="F13" s="110">
        <f t="shared" si="1"/>
        <v>511</v>
      </c>
      <c r="G13" s="125">
        <f t="shared" ref="G13:I14" si="5">C13*8</f>
        <v>3840</v>
      </c>
      <c r="H13" s="117">
        <f t="shared" si="5"/>
        <v>184</v>
      </c>
      <c r="I13" s="117">
        <f t="shared" si="5"/>
        <v>64</v>
      </c>
      <c r="J13" s="126">
        <f t="shared" si="2"/>
        <v>4088</v>
      </c>
      <c r="K13" s="127">
        <f t="shared" si="3"/>
        <v>0.15890093519821236</v>
      </c>
      <c r="L13" s="118">
        <f t="shared" si="3"/>
        <v>7.6140031449143421E-3</v>
      </c>
      <c r="M13" s="128">
        <f t="shared" si="3"/>
        <v>2.6483489199702059E-3</v>
      </c>
    </row>
    <row r="14" spans="1:13" x14ac:dyDescent="0.25">
      <c r="A14" s="119" t="s">
        <v>4</v>
      </c>
      <c r="B14" s="129">
        <v>4</v>
      </c>
      <c r="C14" s="130">
        <f t="shared" si="0"/>
        <v>320</v>
      </c>
      <c r="D14" s="131">
        <v>5</v>
      </c>
      <c r="E14" s="131">
        <v>0</v>
      </c>
      <c r="F14" s="132">
        <f t="shared" si="1"/>
        <v>325</v>
      </c>
      <c r="G14" s="125">
        <f t="shared" si="5"/>
        <v>2560</v>
      </c>
      <c r="H14" s="117">
        <f t="shared" si="5"/>
        <v>40</v>
      </c>
      <c r="I14" s="117">
        <f t="shared" si="5"/>
        <v>0</v>
      </c>
      <c r="J14" s="126">
        <f t="shared" si="2"/>
        <v>2600</v>
      </c>
      <c r="K14" s="127">
        <f t="shared" si="3"/>
        <v>0.10593395679880824</v>
      </c>
      <c r="L14" s="118">
        <f t="shared" si="3"/>
        <v>1.6552180749813787E-3</v>
      </c>
      <c r="M14" s="128">
        <f t="shared" si="3"/>
        <v>0</v>
      </c>
    </row>
    <row r="15" spans="1:13" ht="13.8" thickBot="1" x14ac:dyDescent="0.3">
      <c r="A15" s="133" t="s">
        <v>5</v>
      </c>
      <c r="B15" s="134">
        <v>3</v>
      </c>
      <c r="C15" s="135">
        <f t="shared" si="0"/>
        <v>240</v>
      </c>
      <c r="D15" s="136">
        <v>0</v>
      </c>
      <c r="E15" s="136">
        <v>0</v>
      </c>
      <c r="F15" s="137">
        <f t="shared" si="1"/>
        <v>240</v>
      </c>
      <c r="G15" s="138">
        <f>C15*25</f>
        <v>6000</v>
      </c>
      <c r="H15" s="139">
        <f>D15*25</f>
        <v>0</v>
      </c>
      <c r="I15" s="139">
        <f>E15*25</f>
        <v>0</v>
      </c>
      <c r="J15" s="140">
        <f t="shared" si="2"/>
        <v>6000</v>
      </c>
      <c r="K15" s="141">
        <f t="shared" si="3"/>
        <v>0.24828271124720683</v>
      </c>
      <c r="L15" s="142">
        <f t="shared" si="3"/>
        <v>0</v>
      </c>
      <c r="M15" s="143">
        <f t="shared" si="3"/>
        <v>0</v>
      </c>
    </row>
    <row r="16" spans="1:13" ht="14.4" thickTop="1" thickBot="1" x14ac:dyDescent="0.3">
      <c r="B16" s="121">
        <f t="shared" ref="B16:M16" si="6">SUM(B10:B15)</f>
        <v>22</v>
      </c>
      <c r="C16" s="161">
        <f t="shared" si="6"/>
        <v>1760</v>
      </c>
      <c r="D16" s="162">
        <f t="shared" si="6"/>
        <v>71.5</v>
      </c>
      <c r="E16" s="162">
        <f t="shared" si="6"/>
        <v>20</v>
      </c>
      <c r="F16" s="144">
        <f t="shared" si="6"/>
        <v>1851.5</v>
      </c>
      <c r="G16" s="145">
        <f t="shared" si="6"/>
        <v>22960</v>
      </c>
      <c r="H16" s="146">
        <f t="shared" si="6"/>
        <v>966</v>
      </c>
      <c r="I16" s="146">
        <f t="shared" si="6"/>
        <v>240</v>
      </c>
      <c r="J16" s="147">
        <f t="shared" si="6"/>
        <v>24166</v>
      </c>
      <c r="K16" s="148">
        <f t="shared" si="6"/>
        <v>0.9500951750393114</v>
      </c>
      <c r="L16" s="149">
        <f t="shared" si="6"/>
        <v>3.9973516510800292E-2</v>
      </c>
      <c r="M16" s="150">
        <f t="shared" si="6"/>
        <v>9.9313084498882723E-3</v>
      </c>
    </row>
    <row r="17" spans="1:12" x14ac:dyDescent="0.25">
      <c r="B17" s="121"/>
    </row>
    <row r="18" spans="1:12" x14ac:dyDescent="0.25">
      <c r="A18" s="108" t="s">
        <v>168</v>
      </c>
      <c r="B18" s="109">
        <f>F16</f>
        <v>1851.5</v>
      </c>
      <c r="E18" s="178" t="s">
        <v>156</v>
      </c>
      <c r="F18" s="178"/>
      <c r="G18" s="107">
        <v>4000</v>
      </c>
      <c r="J18" s="178" t="s">
        <v>173</v>
      </c>
      <c r="K18" s="178"/>
      <c r="L18" s="152">
        <v>25000</v>
      </c>
    </row>
    <row r="19" spans="1:12" x14ac:dyDescent="0.25">
      <c r="A19" s="108" t="s">
        <v>169</v>
      </c>
      <c r="B19" s="153">
        <f>B18/80</f>
        <v>23.143750000000001</v>
      </c>
      <c r="E19" s="178" t="s">
        <v>167</v>
      </c>
      <c r="F19" s="178"/>
      <c r="G19" s="154">
        <f>J16/G18</f>
        <v>6.0415000000000001</v>
      </c>
      <c r="J19" s="178" t="s">
        <v>174</v>
      </c>
      <c r="K19" s="178"/>
      <c r="L19" s="155">
        <f>J16</f>
        <v>24166</v>
      </c>
    </row>
    <row r="20" spans="1:12" x14ac:dyDescent="0.25">
      <c r="A20" s="108" t="s">
        <v>170</v>
      </c>
      <c r="B20" s="153">
        <f>B19/5</f>
        <v>4.6287500000000001</v>
      </c>
      <c r="E20" s="178" t="s">
        <v>171</v>
      </c>
      <c r="F20" s="178"/>
      <c r="G20" s="108">
        <v>6.25</v>
      </c>
      <c r="J20" s="178" t="s">
        <v>150</v>
      </c>
      <c r="K20" s="178"/>
      <c r="L20" s="154">
        <f>L18-L19</f>
        <v>834</v>
      </c>
    </row>
    <row r="21" spans="1:12" x14ac:dyDescent="0.25">
      <c r="A21" s="108" t="s">
        <v>171</v>
      </c>
      <c r="B21" s="112">
        <v>4.25</v>
      </c>
      <c r="E21" s="178" t="s">
        <v>150</v>
      </c>
      <c r="F21" s="178"/>
      <c r="G21" s="153">
        <f>G19-G20</f>
        <v>-0.20849999999999991</v>
      </c>
      <c r="J21" s="179"/>
      <c r="K21" s="179"/>
      <c r="L21" s="156"/>
    </row>
    <row r="22" spans="1:12" x14ac:dyDescent="0.25">
      <c r="A22" s="108" t="s">
        <v>150</v>
      </c>
      <c r="B22" s="153">
        <f>B20-B21</f>
        <v>0.37875000000000014</v>
      </c>
    </row>
    <row r="24" spans="1:12" x14ac:dyDescent="0.25">
      <c r="A24" s="88" t="s">
        <v>172</v>
      </c>
    </row>
  </sheetData>
  <mergeCells count="12">
    <mergeCell ref="E5:M7"/>
    <mergeCell ref="E20:F20"/>
    <mergeCell ref="J20:K20"/>
    <mergeCell ref="E21:F21"/>
    <mergeCell ref="J21:K21"/>
    <mergeCell ref="C8:F8"/>
    <mergeCell ref="G8:J8"/>
    <mergeCell ref="K8:M8"/>
    <mergeCell ref="E18:F18"/>
    <mergeCell ref="J18:K18"/>
    <mergeCell ref="E19:F19"/>
    <mergeCell ref="J19:K19"/>
  </mergeCells>
  <conditionalFormatting sqref="B22:B25">
    <cfRule type="cellIs" dxfId="11" priority="12" operator="greaterThan">
      <formula>0</formula>
    </cfRule>
  </conditionalFormatting>
  <conditionalFormatting sqref="G21">
    <cfRule type="cellIs" dxfId="10" priority="10" operator="lessThan">
      <formula>0</formula>
    </cfRule>
    <cfRule type="cellIs" dxfId="9" priority="11" operator="greaterThan">
      <formula>0</formula>
    </cfRule>
  </conditionalFormatting>
  <conditionalFormatting sqref="L21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L20">
    <cfRule type="cellIs" dxfId="6" priority="7" operator="greaterThan">
      <formula>0</formula>
    </cfRule>
  </conditionalFormatting>
  <conditionalFormatting sqref="B22">
    <cfRule type="cellIs" dxfId="5" priority="6" operator="greaterThan">
      <formula>0</formula>
    </cfRule>
  </conditionalFormatting>
  <conditionalFormatting sqref="G21">
    <cfRule type="cellIs" dxfId="4" priority="4" operator="lessThan">
      <formula>0</formula>
    </cfRule>
    <cfRule type="cellIs" dxfId="3" priority="5" operator="greaterThan">
      <formula>0</formula>
    </cfRule>
  </conditionalFormatting>
  <conditionalFormatting sqref="L21">
    <cfRule type="cellIs" dxfId="2" priority="2" operator="lessThan">
      <formula>0</formula>
    </cfRule>
    <cfRule type="cellIs" dxfId="1" priority="3" operator="greaterThan">
      <formula>0</formula>
    </cfRule>
  </conditionalFormatting>
  <conditionalFormatting sqref="L20">
    <cfRule type="cellIs" dxfId="0" priority="1" operator="greaterThan">
      <formula>0</formula>
    </cfRule>
  </conditionalFormatting>
  <printOptions horizontalCentered="1"/>
  <pageMargins left="0.17" right="0.17" top="0.92" bottom="0.75" header="0.3" footer="0.3"/>
  <pageSetup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4"/>
  <sheetViews>
    <sheetView topLeftCell="C1" workbookViewId="0">
      <pane ySplit="7" topLeftCell="A8" activePane="bottomLeft" state="frozen"/>
      <selection pane="bottomLeft" activeCell="L12" sqref="L12"/>
    </sheetView>
  </sheetViews>
  <sheetFormatPr defaultColWidth="15.5546875" defaultRowHeight="13.2" x14ac:dyDescent="0.25"/>
  <cols>
    <col min="1" max="2" width="15.5546875" hidden="1" customWidth="1"/>
    <col min="3" max="3" width="20.6640625" customWidth="1"/>
    <col min="4" max="4" width="15.5546875" customWidth="1"/>
    <col min="5" max="5" width="8.5546875" bestFit="1" customWidth="1"/>
    <col min="6" max="6" width="15.5546875" hidden="1" customWidth="1"/>
    <col min="7" max="7" width="9.88671875" bestFit="1" customWidth="1"/>
    <col min="8" max="8" width="8.5546875" customWidth="1"/>
    <col min="9" max="9" width="8.6640625" bestFit="1" customWidth="1"/>
    <col min="10" max="10" width="7.88671875" customWidth="1"/>
    <col min="11" max="11" width="8.44140625" customWidth="1"/>
    <col min="12" max="12" width="8" customWidth="1"/>
    <col min="13" max="13" width="9.33203125" customWidth="1"/>
    <col min="14" max="14" width="8.88671875" customWidth="1"/>
    <col min="257" max="258" width="0" hidden="1" customWidth="1"/>
    <col min="259" max="259" width="20.6640625" customWidth="1"/>
    <col min="260" max="261" width="15.5546875" customWidth="1"/>
    <col min="262" max="262" width="0" hidden="1" customWidth="1"/>
    <col min="263" max="263" width="9.88671875" bestFit="1" customWidth="1"/>
    <col min="264" max="264" width="8.5546875" customWidth="1"/>
    <col min="265" max="265" width="8.6640625" bestFit="1" customWidth="1"/>
    <col min="266" max="266" width="7.88671875" customWidth="1"/>
    <col min="267" max="267" width="8.44140625" customWidth="1"/>
    <col min="268" max="268" width="8" customWidth="1"/>
    <col min="269" max="269" width="9.33203125" customWidth="1"/>
    <col min="270" max="270" width="8.5546875" bestFit="1" customWidth="1"/>
    <col min="513" max="514" width="0" hidden="1" customWidth="1"/>
    <col min="515" max="515" width="20.6640625" customWidth="1"/>
    <col min="516" max="517" width="15.5546875" customWidth="1"/>
    <col min="518" max="518" width="0" hidden="1" customWidth="1"/>
    <col min="519" max="519" width="9.88671875" bestFit="1" customWidth="1"/>
    <col min="520" max="520" width="8.5546875" customWidth="1"/>
    <col min="521" max="521" width="8.6640625" bestFit="1" customWidth="1"/>
    <col min="522" max="522" width="7.88671875" customWidth="1"/>
    <col min="523" max="523" width="8.44140625" customWidth="1"/>
    <col min="524" max="524" width="8" customWidth="1"/>
    <col min="525" max="525" width="9.33203125" customWidth="1"/>
    <col min="526" max="526" width="8.5546875" bestFit="1" customWidth="1"/>
    <col min="769" max="770" width="0" hidden="1" customWidth="1"/>
    <col min="771" max="771" width="20.6640625" customWidth="1"/>
    <col min="772" max="773" width="15.5546875" customWidth="1"/>
    <col min="774" max="774" width="0" hidden="1" customWidth="1"/>
    <col min="775" max="775" width="9.88671875" bestFit="1" customWidth="1"/>
    <col min="776" max="776" width="8.5546875" customWidth="1"/>
    <col min="777" max="777" width="8.6640625" bestFit="1" customWidth="1"/>
    <col min="778" max="778" width="7.88671875" customWidth="1"/>
    <col min="779" max="779" width="8.44140625" customWidth="1"/>
    <col min="780" max="780" width="8" customWidth="1"/>
    <col min="781" max="781" width="9.33203125" customWidth="1"/>
    <col min="782" max="782" width="8.5546875" bestFit="1" customWidth="1"/>
    <col min="1025" max="1026" width="0" hidden="1" customWidth="1"/>
    <col min="1027" max="1027" width="20.6640625" customWidth="1"/>
    <col min="1028" max="1029" width="15.5546875" customWidth="1"/>
    <col min="1030" max="1030" width="0" hidden="1" customWidth="1"/>
    <col min="1031" max="1031" width="9.88671875" bestFit="1" customWidth="1"/>
    <col min="1032" max="1032" width="8.5546875" customWidth="1"/>
    <col min="1033" max="1033" width="8.6640625" bestFit="1" customWidth="1"/>
    <col min="1034" max="1034" width="7.88671875" customWidth="1"/>
    <col min="1035" max="1035" width="8.44140625" customWidth="1"/>
    <col min="1036" max="1036" width="8" customWidth="1"/>
    <col min="1037" max="1037" width="9.33203125" customWidth="1"/>
    <col min="1038" max="1038" width="8.5546875" bestFit="1" customWidth="1"/>
    <col min="1281" max="1282" width="0" hidden="1" customWidth="1"/>
    <col min="1283" max="1283" width="20.6640625" customWidth="1"/>
    <col min="1284" max="1285" width="15.5546875" customWidth="1"/>
    <col min="1286" max="1286" width="0" hidden="1" customWidth="1"/>
    <col min="1287" max="1287" width="9.88671875" bestFit="1" customWidth="1"/>
    <col min="1288" max="1288" width="8.5546875" customWidth="1"/>
    <col min="1289" max="1289" width="8.6640625" bestFit="1" customWidth="1"/>
    <col min="1290" max="1290" width="7.88671875" customWidth="1"/>
    <col min="1291" max="1291" width="8.44140625" customWidth="1"/>
    <col min="1292" max="1292" width="8" customWidth="1"/>
    <col min="1293" max="1293" width="9.33203125" customWidth="1"/>
    <col min="1294" max="1294" width="8.5546875" bestFit="1" customWidth="1"/>
    <col min="1537" max="1538" width="0" hidden="1" customWidth="1"/>
    <col min="1539" max="1539" width="20.6640625" customWidth="1"/>
    <col min="1540" max="1541" width="15.5546875" customWidth="1"/>
    <col min="1542" max="1542" width="0" hidden="1" customWidth="1"/>
    <col min="1543" max="1543" width="9.88671875" bestFit="1" customWidth="1"/>
    <col min="1544" max="1544" width="8.5546875" customWidth="1"/>
    <col min="1545" max="1545" width="8.6640625" bestFit="1" customWidth="1"/>
    <col min="1546" max="1546" width="7.88671875" customWidth="1"/>
    <col min="1547" max="1547" width="8.44140625" customWidth="1"/>
    <col min="1548" max="1548" width="8" customWidth="1"/>
    <col min="1549" max="1549" width="9.33203125" customWidth="1"/>
    <col min="1550" max="1550" width="8.5546875" bestFit="1" customWidth="1"/>
    <col min="1793" max="1794" width="0" hidden="1" customWidth="1"/>
    <col min="1795" max="1795" width="20.6640625" customWidth="1"/>
    <col min="1796" max="1797" width="15.5546875" customWidth="1"/>
    <col min="1798" max="1798" width="0" hidden="1" customWidth="1"/>
    <col min="1799" max="1799" width="9.88671875" bestFit="1" customWidth="1"/>
    <col min="1800" max="1800" width="8.5546875" customWidth="1"/>
    <col min="1801" max="1801" width="8.6640625" bestFit="1" customWidth="1"/>
    <col min="1802" max="1802" width="7.88671875" customWidth="1"/>
    <col min="1803" max="1803" width="8.44140625" customWidth="1"/>
    <col min="1804" max="1804" width="8" customWidth="1"/>
    <col min="1805" max="1805" width="9.33203125" customWidth="1"/>
    <col min="1806" max="1806" width="8.5546875" bestFit="1" customWidth="1"/>
    <col min="2049" max="2050" width="0" hidden="1" customWidth="1"/>
    <col min="2051" max="2051" width="20.6640625" customWidth="1"/>
    <col min="2052" max="2053" width="15.5546875" customWidth="1"/>
    <col min="2054" max="2054" width="0" hidden="1" customWidth="1"/>
    <col min="2055" max="2055" width="9.88671875" bestFit="1" customWidth="1"/>
    <col min="2056" max="2056" width="8.5546875" customWidth="1"/>
    <col min="2057" max="2057" width="8.6640625" bestFit="1" customWidth="1"/>
    <col min="2058" max="2058" width="7.88671875" customWidth="1"/>
    <col min="2059" max="2059" width="8.44140625" customWidth="1"/>
    <col min="2060" max="2060" width="8" customWidth="1"/>
    <col min="2061" max="2061" width="9.33203125" customWidth="1"/>
    <col min="2062" max="2062" width="8.5546875" bestFit="1" customWidth="1"/>
    <col min="2305" max="2306" width="0" hidden="1" customWidth="1"/>
    <col min="2307" max="2307" width="20.6640625" customWidth="1"/>
    <col min="2308" max="2309" width="15.5546875" customWidth="1"/>
    <col min="2310" max="2310" width="0" hidden="1" customWidth="1"/>
    <col min="2311" max="2311" width="9.88671875" bestFit="1" customWidth="1"/>
    <col min="2312" max="2312" width="8.5546875" customWidth="1"/>
    <col min="2313" max="2313" width="8.6640625" bestFit="1" customWidth="1"/>
    <col min="2314" max="2314" width="7.88671875" customWidth="1"/>
    <col min="2315" max="2315" width="8.44140625" customWidth="1"/>
    <col min="2316" max="2316" width="8" customWidth="1"/>
    <col min="2317" max="2317" width="9.33203125" customWidth="1"/>
    <col min="2318" max="2318" width="8.5546875" bestFit="1" customWidth="1"/>
    <col min="2561" max="2562" width="0" hidden="1" customWidth="1"/>
    <col min="2563" max="2563" width="20.6640625" customWidth="1"/>
    <col min="2564" max="2565" width="15.5546875" customWidth="1"/>
    <col min="2566" max="2566" width="0" hidden="1" customWidth="1"/>
    <col min="2567" max="2567" width="9.88671875" bestFit="1" customWidth="1"/>
    <col min="2568" max="2568" width="8.5546875" customWidth="1"/>
    <col min="2569" max="2569" width="8.6640625" bestFit="1" customWidth="1"/>
    <col min="2570" max="2570" width="7.88671875" customWidth="1"/>
    <col min="2571" max="2571" width="8.44140625" customWidth="1"/>
    <col min="2572" max="2572" width="8" customWidth="1"/>
    <col min="2573" max="2573" width="9.33203125" customWidth="1"/>
    <col min="2574" max="2574" width="8.5546875" bestFit="1" customWidth="1"/>
    <col min="2817" max="2818" width="0" hidden="1" customWidth="1"/>
    <col min="2819" max="2819" width="20.6640625" customWidth="1"/>
    <col min="2820" max="2821" width="15.5546875" customWidth="1"/>
    <col min="2822" max="2822" width="0" hidden="1" customWidth="1"/>
    <col min="2823" max="2823" width="9.88671875" bestFit="1" customWidth="1"/>
    <col min="2824" max="2824" width="8.5546875" customWidth="1"/>
    <col min="2825" max="2825" width="8.6640625" bestFit="1" customWidth="1"/>
    <col min="2826" max="2826" width="7.88671875" customWidth="1"/>
    <col min="2827" max="2827" width="8.44140625" customWidth="1"/>
    <col min="2828" max="2828" width="8" customWidth="1"/>
    <col min="2829" max="2829" width="9.33203125" customWidth="1"/>
    <col min="2830" max="2830" width="8.5546875" bestFit="1" customWidth="1"/>
    <col min="3073" max="3074" width="0" hidden="1" customWidth="1"/>
    <col min="3075" max="3075" width="20.6640625" customWidth="1"/>
    <col min="3076" max="3077" width="15.5546875" customWidth="1"/>
    <col min="3078" max="3078" width="0" hidden="1" customWidth="1"/>
    <col min="3079" max="3079" width="9.88671875" bestFit="1" customWidth="1"/>
    <col min="3080" max="3080" width="8.5546875" customWidth="1"/>
    <col min="3081" max="3081" width="8.6640625" bestFit="1" customWidth="1"/>
    <col min="3082" max="3082" width="7.88671875" customWidth="1"/>
    <col min="3083" max="3083" width="8.44140625" customWidth="1"/>
    <col min="3084" max="3084" width="8" customWidth="1"/>
    <col min="3085" max="3085" width="9.33203125" customWidth="1"/>
    <col min="3086" max="3086" width="8.5546875" bestFit="1" customWidth="1"/>
    <col min="3329" max="3330" width="0" hidden="1" customWidth="1"/>
    <col min="3331" max="3331" width="20.6640625" customWidth="1"/>
    <col min="3332" max="3333" width="15.5546875" customWidth="1"/>
    <col min="3334" max="3334" width="0" hidden="1" customWidth="1"/>
    <col min="3335" max="3335" width="9.88671875" bestFit="1" customWidth="1"/>
    <col min="3336" max="3336" width="8.5546875" customWidth="1"/>
    <col min="3337" max="3337" width="8.6640625" bestFit="1" customWidth="1"/>
    <col min="3338" max="3338" width="7.88671875" customWidth="1"/>
    <col min="3339" max="3339" width="8.44140625" customWidth="1"/>
    <col min="3340" max="3340" width="8" customWidth="1"/>
    <col min="3341" max="3341" width="9.33203125" customWidth="1"/>
    <col min="3342" max="3342" width="8.5546875" bestFit="1" customWidth="1"/>
    <col min="3585" max="3586" width="0" hidden="1" customWidth="1"/>
    <col min="3587" max="3587" width="20.6640625" customWidth="1"/>
    <col min="3588" max="3589" width="15.5546875" customWidth="1"/>
    <col min="3590" max="3590" width="0" hidden="1" customWidth="1"/>
    <col min="3591" max="3591" width="9.88671875" bestFit="1" customWidth="1"/>
    <col min="3592" max="3592" width="8.5546875" customWidth="1"/>
    <col min="3593" max="3593" width="8.6640625" bestFit="1" customWidth="1"/>
    <col min="3594" max="3594" width="7.88671875" customWidth="1"/>
    <col min="3595" max="3595" width="8.44140625" customWidth="1"/>
    <col min="3596" max="3596" width="8" customWidth="1"/>
    <col min="3597" max="3597" width="9.33203125" customWidth="1"/>
    <col min="3598" max="3598" width="8.5546875" bestFit="1" customWidth="1"/>
    <col min="3841" max="3842" width="0" hidden="1" customWidth="1"/>
    <col min="3843" max="3843" width="20.6640625" customWidth="1"/>
    <col min="3844" max="3845" width="15.5546875" customWidth="1"/>
    <col min="3846" max="3846" width="0" hidden="1" customWidth="1"/>
    <col min="3847" max="3847" width="9.88671875" bestFit="1" customWidth="1"/>
    <col min="3848" max="3848" width="8.5546875" customWidth="1"/>
    <col min="3849" max="3849" width="8.6640625" bestFit="1" customWidth="1"/>
    <col min="3850" max="3850" width="7.88671875" customWidth="1"/>
    <col min="3851" max="3851" width="8.44140625" customWidth="1"/>
    <col min="3852" max="3852" width="8" customWidth="1"/>
    <col min="3853" max="3853" width="9.33203125" customWidth="1"/>
    <col min="3854" max="3854" width="8.5546875" bestFit="1" customWidth="1"/>
    <col min="4097" max="4098" width="0" hidden="1" customWidth="1"/>
    <col min="4099" max="4099" width="20.6640625" customWidth="1"/>
    <col min="4100" max="4101" width="15.5546875" customWidth="1"/>
    <col min="4102" max="4102" width="0" hidden="1" customWidth="1"/>
    <col min="4103" max="4103" width="9.88671875" bestFit="1" customWidth="1"/>
    <col min="4104" max="4104" width="8.5546875" customWidth="1"/>
    <col min="4105" max="4105" width="8.6640625" bestFit="1" customWidth="1"/>
    <col min="4106" max="4106" width="7.88671875" customWidth="1"/>
    <col min="4107" max="4107" width="8.44140625" customWidth="1"/>
    <col min="4108" max="4108" width="8" customWidth="1"/>
    <col min="4109" max="4109" width="9.33203125" customWidth="1"/>
    <col min="4110" max="4110" width="8.5546875" bestFit="1" customWidth="1"/>
    <col min="4353" max="4354" width="0" hidden="1" customWidth="1"/>
    <col min="4355" max="4355" width="20.6640625" customWidth="1"/>
    <col min="4356" max="4357" width="15.5546875" customWidth="1"/>
    <col min="4358" max="4358" width="0" hidden="1" customWidth="1"/>
    <col min="4359" max="4359" width="9.88671875" bestFit="1" customWidth="1"/>
    <col min="4360" max="4360" width="8.5546875" customWidth="1"/>
    <col min="4361" max="4361" width="8.6640625" bestFit="1" customWidth="1"/>
    <col min="4362" max="4362" width="7.88671875" customWidth="1"/>
    <col min="4363" max="4363" width="8.44140625" customWidth="1"/>
    <col min="4364" max="4364" width="8" customWidth="1"/>
    <col min="4365" max="4365" width="9.33203125" customWidth="1"/>
    <col min="4366" max="4366" width="8.5546875" bestFit="1" customWidth="1"/>
    <col min="4609" max="4610" width="0" hidden="1" customWidth="1"/>
    <col min="4611" max="4611" width="20.6640625" customWidth="1"/>
    <col min="4612" max="4613" width="15.5546875" customWidth="1"/>
    <col min="4614" max="4614" width="0" hidden="1" customWidth="1"/>
    <col min="4615" max="4615" width="9.88671875" bestFit="1" customWidth="1"/>
    <col min="4616" max="4616" width="8.5546875" customWidth="1"/>
    <col min="4617" max="4617" width="8.6640625" bestFit="1" customWidth="1"/>
    <col min="4618" max="4618" width="7.88671875" customWidth="1"/>
    <col min="4619" max="4619" width="8.44140625" customWidth="1"/>
    <col min="4620" max="4620" width="8" customWidth="1"/>
    <col min="4621" max="4621" width="9.33203125" customWidth="1"/>
    <col min="4622" max="4622" width="8.5546875" bestFit="1" customWidth="1"/>
    <col min="4865" max="4866" width="0" hidden="1" customWidth="1"/>
    <col min="4867" max="4867" width="20.6640625" customWidth="1"/>
    <col min="4868" max="4869" width="15.5546875" customWidth="1"/>
    <col min="4870" max="4870" width="0" hidden="1" customWidth="1"/>
    <col min="4871" max="4871" width="9.88671875" bestFit="1" customWidth="1"/>
    <col min="4872" max="4872" width="8.5546875" customWidth="1"/>
    <col min="4873" max="4873" width="8.6640625" bestFit="1" customWidth="1"/>
    <col min="4874" max="4874" width="7.88671875" customWidth="1"/>
    <col min="4875" max="4875" width="8.44140625" customWidth="1"/>
    <col min="4876" max="4876" width="8" customWidth="1"/>
    <col min="4877" max="4877" width="9.33203125" customWidth="1"/>
    <col min="4878" max="4878" width="8.5546875" bestFit="1" customWidth="1"/>
    <col min="5121" max="5122" width="0" hidden="1" customWidth="1"/>
    <col min="5123" max="5123" width="20.6640625" customWidth="1"/>
    <col min="5124" max="5125" width="15.5546875" customWidth="1"/>
    <col min="5126" max="5126" width="0" hidden="1" customWidth="1"/>
    <col min="5127" max="5127" width="9.88671875" bestFit="1" customWidth="1"/>
    <col min="5128" max="5128" width="8.5546875" customWidth="1"/>
    <col min="5129" max="5129" width="8.6640625" bestFit="1" customWidth="1"/>
    <col min="5130" max="5130" width="7.88671875" customWidth="1"/>
    <col min="5131" max="5131" width="8.44140625" customWidth="1"/>
    <col min="5132" max="5132" width="8" customWidth="1"/>
    <col min="5133" max="5133" width="9.33203125" customWidth="1"/>
    <col min="5134" max="5134" width="8.5546875" bestFit="1" customWidth="1"/>
    <col min="5377" max="5378" width="0" hidden="1" customWidth="1"/>
    <col min="5379" max="5379" width="20.6640625" customWidth="1"/>
    <col min="5380" max="5381" width="15.5546875" customWidth="1"/>
    <col min="5382" max="5382" width="0" hidden="1" customWidth="1"/>
    <col min="5383" max="5383" width="9.88671875" bestFit="1" customWidth="1"/>
    <col min="5384" max="5384" width="8.5546875" customWidth="1"/>
    <col min="5385" max="5385" width="8.6640625" bestFit="1" customWidth="1"/>
    <col min="5386" max="5386" width="7.88671875" customWidth="1"/>
    <col min="5387" max="5387" width="8.44140625" customWidth="1"/>
    <col min="5388" max="5388" width="8" customWidth="1"/>
    <col min="5389" max="5389" width="9.33203125" customWidth="1"/>
    <col min="5390" max="5390" width="8.5546875" bestFit="1" customWidth="1"/>
    <col min="5633" max="5634" width="0" hidden="1" customWidth="1"/>
    <col min="5635" max="5635" width="20.6640625" customWidth="1"/>
    <col min="5636" max="5637" width="15.5546875" customWidth="1"/>
    <col min="5638" max="5638" width="0" hidden="1" customWidth="1"/>
    <col min="5639" max="5639" width="9.88671875" bestFit="1" customWidth="1"/>
    <col min="5640" max="5640" width="8.5546875" customWidth="1"/>
    <col min="5641" max="5641" width="8.6640625" bestFit="1" customWidth="1"/>
    <col min="5642" max="5642" width="7.88671875" customWidth="1"/>
    <col min="5643" max="5643" width="8.44140625" customWidth="1"/>
    <col min="5644" max="5644" width="8" customWidth="1"/>
    <col min="5645" max="5645" width="9.33203125" customWidth="1"/>
    <col min="5646" max="5646" width="8.5546875" bestFit="1" customWidth="1"/>
    <col min="5889" max="5890" width="0" hidden="1" customWidth="1"/>
    <col min="5891" max="5891" width="20.6640625" customWidth="1"/>
    <col min="5892" max="5893" width="15.5546875" customWidth="1"/>
    <col min="5894" max="5894" width="0" hidden="1" customWidth="1"/>
    <col min="5895" max="5895" width="9.88671875" bestFit="1" customWidth="1"/>
    <col min="5896" max="5896" width="8.5546875" customWidth="1"/>
    <col min="5897" max="5897" width="8.6640625" bestFit="1" customWidth="1"/>
    <col min="5898" max="5898" width="7.88671875" customWidth="1"/>
    <col min="5899" max="5899" width="8.44140625" customWidth="1"/>
    <col min="5900" max="5900" width="8" customWidth="1"/>
    <col min="5901" max="5901" width="9.33203125" customWidth="1"/>
    <col min="5902" max="5902" width="8.5546875" bestFit="1" customWidth="1"/>
    <col min="6145" max="6146" width="0" hidden="1" customWidth="1"/>
    <col min="6147" max="6147" width="20.6640625" customWidth="1"/>
    <col min="6148" max="6149" width="15.5546875" customWidth="1"/>
    <col min="6150" max="6150" width="0" hidden="1" customWidth="1"/>
    <col min="6151" max="6151" width="9.88671875" bestFit="1" customWidth="1"/>
    <col min="6152" max="6152" width="8.5546875" customWidth="1"/>
    <col min="6153" max="6153" width="8.6640625" bestFit="1" customWidth="1"/>
    <col min="6154" max="6154" width="7.88671875" customWidth="1"/>
    <col min="6155" max="6155" width="8.44140625" customWidth="1"/>
    <col min="6156" max="6156" width="8" customWidth="1"/>
    <col min="6157" max="6157" width="9.33203125" customWidth="1"/>
    <col min="6158" max="6158" width="8.5546875" bestFit="1" customWidth="1"/>
    <col min="6401" max="6402" width="0" hidden="1" customWidth="1"/>
    <col min="6403" max="6403" width="20.6640625" customWidth="1"/>
    <col min="6404" max="6405" width="15.5546875" customWidth="1"/>
    <col min="6406" max="6406" width="0" hidden="1" customWidth="1"/>
    <col min="6407" max="6407" width="9.88671875" bestFit="1" customWidth="1"/>
    <col min="6408" max="6408" width="8.5546875" customWidth="1"/>
    <col min="6409" max="6409" width="8.6640625" bestFit="1" customWidth="1"/>
    <col min="6410" max="6410" width="7.88671875" customWidth="1"/>
    <col min="6411" max="6411" width="8.44140625" customWidth="1"/>
    <col min="6412" max="6412" width="8" customWidth="1"/>
    <col min="6413" max="6413" width="9.33203125" customWidth="1"/>
    <col min="6414" max="6414" width="8.5546875" bestFit="1" customWidth="1"/>
    <col min="6657" max="6658" width="0" hidden="1" customWidth="1"/>
    <col min="6659" max="6659" width="20.6640625" customWidth="1"/>
    <col min="6660" max="6661" width="15.5546875" customWidth="1"/>
    <col min="6662" max="6662" width="0" hidden="1" customWidth="1"/>
    <col min="6663" max="6663" width="9.88671875" bestFit="1" customWidth="1"/>
    <col min="6664" max="6664" width="8.5546875" customWidth="1"/>
    <col min="6665" max="6665" width="8.6640625" bestFit="1" customWidth="1"/>
    <col min="6666" max="6666" width="7.88671875" customWidth="1"/>
    <col min="6667" max="6667" width="8.44140625" customWidth="1"/>
    <col min="6668" max="6668" width="8" customWidth="1"/>
    <col min="6669" max="6669" width="9.33203125" customWidth="1"/>
    <col min="6670" max="6670" width="8.5546875" bestFit="1" customWidth="1"/>
    <col min="6913" max="6914" width="0" hidden="1" customWidth="1"/>
    <col min="6915" max="6915" width="20.6640625" customWidth="1"/>
    <col min="6916" max="6917" width="15.5546875" customWidth="1"/>
    <col min="6918" max="6918" width="0" hidden="1" customWidth="1"/>
    <col min="6919" max="6919" width="9.88671875" bestFit="1" customWidth="1"/>
    <col min="6920" max="6920" width="8.5546875" customWidth="1"/>
    <col min="6921" max="6921" width="8.6640625" bestFit="1" customWidth="1"/>
    <col min="6922" max="6922" width="7.88671875" customWidth="1"/>
    <col min="6923" max="6923" width="8.44140625" customWidth="1"/>
    <col min="6924" max="6924" width="8" customWidth="1"/>
    <col min="6925" max="6925" width="9.33203125" customWidth="1"/>
    <col min="6926" max="6926" width="8.5546875" bestFit="1" customWidth="1"/>
    <col min="7169" max="7170" width="0" hidden="1" customWidth="1"/>
    <col min="7171" max="7171" width="20.6640625" customWidth="1"/>
    <col min="7172" max="7173" width="15.5546875" customWidth="1"/>
    <col min="7174" max="7174" width="0" hidden="1" customWidth="1"/>
    <col min="7175" max="7175" width="9.88671875" bestFit="1" customWidth="1"/>
    <col min="7176" max="7176" width="8.5546875" customWidth="1"/>
    <col min="7177" max="7177" width="8.6640625" bestFit="1" customWidth="1"/>
    <col min="7178" max="7178" width="7.88671875" customWidth="1"/>
    <col min="7179" max="7179" width="8.44140625" customWidth="1"/>
    <col min="7180" max="7180" width="8" customWidth="1"/>
    <col min="7181" max="7181" width="9.33203125" customWidth="1"/>
    <col min="7182" max="7182" width="8.5546875" bestFit="1" customWidth="1"/>
    <col min="7425" max="7426" width="0" hidden="1" customWidth="1"/>
    <col min="7427" max="7427" width="20.6640625" customWidth="1"/>
    <col min="7428" max="7429" width="15.5546875" customWidth="1"/>
    <col min="7430" max="7430" width="0" hidden="1" customWidth="1"/>
    <col min="7431" max="7431" width="9.88671875" bestFit="1" customWidth="1"/>
    <col min="7432" max="7432" width="8.5546875" customWidth="1"/>
    <col min="7433" max="7433" width="8.6640625" bestFit="1" customWidth="1"/>
    <col min="7434" max="7434" width="7.88671875" customWidth="1"/>
    <col min="7435" max="7435" width="8.44140625" customWidth="1"/>
    <col min="7436" max="7436" width="8" customWidth="1"/>
    <col min="7437" max="7437" width="9.33203125" customWidth="1"/>
    <col min="7438" max="7438" width="8.5546875" bestFit="1" customWidth="1"/>
    <col min="7681" max="7682" width="0" hidden="1" customWidth="1"/>
    <col min="7683" max="7683" width="20.6640625" customWidth="1"/>
    <col min="7684" max="7685" width="15.5546875" customWidth="1"/>
    <col min="7686" max="7686" width="0" hidden="1" customWidth="1"/>
    <col min="7687" max="7687" width="9.88671875" bestFit="1" customWidth="1"/>
    <col min="7688" max="7688" width="8.5546875" customWidth="1"/>
    <col min="7689" max="7689" width="8.6640625" bestFit="1" customWidth="1"/>
    <col min="7690" max="7690" width="7.88671875" customWidth="1"/>
    <col min="7691" max="7691" width="8.44140625" customWidth="1"/>
    <col min="7692" max="7692" width="8" customWidth="1"/>
    <col min="7693" max="7693" width="9.33203125" customWidth="1"/>
    <col min="7694" max="7694" width="8.5546875" bestFit="1" customWidth="1"/>
    <col min="7937" max="7938" width="0" hidden="1" customWidth="1"/>
    <col min="7939" max="7939" width="20.6640625" customWidth="1"/>
    <col min="7940" max="7941" width="15.5546875" customWidth="1"/>
    <col min="7942" max="7942" width="0" hidden="1" customWidth="1"/>
    <col min="7943" max="7943" width="9.88671875" bestFit="1" customWidth="1"/>
    <col min="7944" max="7944" width="8.5546875" customWidth="1"/>
    <col min="7945" max="7945" width="8.6640625" bestFit="1" customWidth="1"/>
    <col min="7946" max="7946" width="7.88671875" customWidth="1"/>
    <col min="7947" max="7947" width="8.44140625" customWidth="1"/>
    <col min="7948" max="7948" width="8" customWidth="1"/>
    <col min="7949" max="7949" width="9.33203125" customWidth="1"/>
    <col min="7950" max="7950" width="8.5546875" bestFit="1" customWidth="1"/>
    <col min="8193" max="8194" width="0" hidden="1" customWidth="1"/>
    <col min="8195" max="8195" width="20.6640625" customWidth="1"/>
    <col min="8196" max="8197" width="15.5546875" customWidth="1"/>
    <col min="8198" max="8198" width="0" hidden="1" customWidth="1"/>
    <col min="8199" max="8199" width="9.88671875" bestFit="1" customWidth="1"/>
    <col min="8200" max="8200" width="8.5546875" customWidth="1"/>
    <col min="8201" max="8201" width="8.6640625" bestFit="1" customWidth="1"/>
    <col min="8202" max="8202" width="7.88671875" customWidth="1"/>
    <col min="8203" max="8203" width="8.44140625" customWidth="1"/>
    <col min="8204" max="8204" width="8" customWidth="1"/>
    <col min="8205" max="8205" width="9.33203125" customWidth="1"/>
    <col min="8206" max="8206" width="8.5546875" bestFit="1" customWidth="1"/>
    <col min="8449" max="8450" width="0" hidden="1" customWidth="1"/>
    <col min="8451" max="8451" width="20.6640625" customWidth="1"/>
    <col min="8452" max="8453" width="15.5546875" customWidth="1"/>
    <col min="8454" max="8454" width="0" hidden="1" customWidth="1"/>
    <col min="8455" max="8455" width="9.88671875" bestFit="1" customWidth="1"/>
    <col min="8456" max="8456" width="8.5546875" customWidth="1"/>
    <col min="8457" max="8457" width="8.6640625" bestFit="1" customWidth="1"/>
    <col min="8458" max="8458" width="7.88671875" customWidth="1"/>
    <col min="8459" max="8459" width="8.44140625" customWidth="1"/>
    <col min="8460" max="8460" width="8" customWidth="1"/>
    <col min="8461" max="8461" width="9.33203125" customWidth="1"/>
    <col min="8462" max="8462" width="8.5546875" bestFit="1" customWidth="1"/>
    <col min="8705" max="8706" width="0" hidden="1" customWidth="1"/>
    <col min="8707" max="8707" width="20.6640625" customWidth="1"/>
    <col min="8708" max="8709" width="15.5546875" customWidth="1"/>
    <col min="8710" max="8710" width="0" hidden="1" customWidth="1"/>
    <col min="8711" max="8711" width="9.88671875" bestFit="1" customWidth="1"/>
    <col min="8712" max="8712" width="8.5546875" customWidth="1"/>
    <col min="8713" max="8713" width="8.6640625" bestFit="1" customWidth="1"/>
    <col min="8714" max="8714" width="7.88671875" customWidth="1"/>
    <col min="8715" max="8715" width="8.44140625" customWidth="1"/>
    <col min="8716" max="8716" width="8" customWidth="1"/>
    <col min="8717" max="8717" width="9.33203125" customWidth="1"/>
    <col min="8718" max="8718" width="8.5546875" bestFit="1" customWidth="1"/>
    <col min="8961" max="8962" width="0" hidden="1" customWidth="1"/>
    <col min="8963" max="8963" width="20.6640625" customWidth="1"/>
    <col min="8964" max="8965" width="15.5546875" customWidth="1"/>
    <col min="8966" max="8966" width="0" hidden="1" customWidth="1"/>
    <col min="8967" max="8967" width="9.88671875" bestFit="1" customWidth="1"/>
    <col min="8968" max="8968" width="8.5546875" customWidth="1"/>
    <col min="8969" max="8969" width="8.6640625" bestFit="1" customWidth="1"/>
    <col min="8970" max="8970" width="7.88671875" customWidth="1"/>
    <col min="8971" max="8971" width="8.44140625" customWidth="1"/>
    <col min="8972" max="8972" width="8" customWidth="1"/>
    <col min="8973" max="8973" width="9.33203125" customWidth="1"/>
    <col min="8974" max="8974" width="8.5546875" bestFit="1" customWidth="1"/>
    <col min="9217" max="9218" width="0" hidden="1" customWidth="1"/>
    <col min="9219" max="9219" width="20.6640625" customWidth="1"/>
    <col min="9220" max="9221" width="15.5546875" customWidth="1"/>
    <col min="9222" max="9222" width="0" hidden="1" customWidth="1"/>
    <col min="9223" max="9223" width="9.88671875" bestFit="1" customWidth="1"/>
    <col min="9224" max="9224" width="8.5546875" customWidth="1"/>
    <col min="9225" max="9225" width="8.6640625" bestFit="1" customWidth="1"/>
    <col min="9226" max="9226" width="7.88671875" customWidth="1"/>
    <col min="9227" max="9227" width="8.44140625" customWidth="1"/>
    <col min="9228" max="9228" width="8" customWidth="1"/>
    <col min="9229" max="9229" width="9.33203125" customWidth="1"/>
    <col min="9230" max="9230" width="8.5546875" bestFit="1" customWidth="1"/>
    <col min="9473" max="9474" width="0" hidden="1" customWidth="1"/>
    <col min="9475" max="9475" width="20.6640625" customWidth="1"/>
    <col min="9476" max="9477" width="15.5546875" customWidth="1"/>
    <col min="9478" max="9478" width="0" hidden="1" customWidth="1"/>
    <col min="9479" max="9479" width="9.88671875" bestFit="1" customWidth="1"/>
    <col min="9480" max="9480" width="8.5546875" customWidth="1"/>
    <col min="9481" max="9481" width="8.6640625" bestFit="1" customWidth="1"/>
    <col min="9482" max="9482" width="7.88671875" customWidth="1"/>
    <col min="9483" max="9483" width="8.44140625" customWidth="1"/>
    <col min="9484" max="9484" width="8" customWidth="1"/>
    <col min="9485" max="9485" width="9.33203125" customWidth="1"/>
    <col min="9486" max="9486" width="8.5546875" bestFit="1" customWidth="1"/>
    <col min="9729" max="9730" width="0" hidden="1" customWidth="1"/>
    <col min="9731" max="9731" width="20.6640625" customWidth="1"/>
    <col min="9732" max="9733" width="15.5546875" customWidth="1"/>
    <col min="9734" max="9734" width="0" hidden="1" customWidth="1"/>
    <col min="9735" max="9735" width="9.88671875" bestFit="1" customWidth="1"/>
    <col min="9736" max="9736" width="8.5546875" customWidth="1"/>
    <col min="9737" max="9737" width="8.6640625" bestFit="1" customWidth="1"/>
    <col min="9738" max="9738" width="7.88671875" customWidth="1"/>
    <col min="9739" max="9739" width="8.44140625" customWidth="1"/>
    <col min="9740" max="9740" width="8" customWidth="1"/>
    <col min="9741" max="9741" width="9.33203125" customWidth="1"/>
    <col min="9742" max="9742" width="8.5546875" bestFit="1" customWidth="1"/>
    <col min="9985" max="9986" width="0" hidden="1" customWidth="1"/>
    <col min="9987" max="9987" width="20.6640625" customWidth="1"/>
    <col min="9988" max="9989" width="15.5546875" customWidth="1"/>
    <col min="9990" max="9990" width="0" hidden="1" customWidth="1"/>
    <col min="9991" max="9991" width="9.88671875" bestFit="1" customWidth="1"/>
    <col min="9992" max="9992" width="8.5546875" customWidth="1"/>
    <col min="9993" max="9993" width="8.6640625" bestFit="1" customWidth="1"/>
    <col min="9994" max="9994" width="7.88671875" customWidth="1"/>
    <col min="9995" max="9995" width="8.44140625" customWidth="1"/>
    <col min="9996" max="9996" width="8" customWidth="1"/>
    <col min="9997" max="9997" width="9.33203125" customWidth="1"/>
    <col min="9998" max="9998" width="8.5546875" bestFit="1" customWidth="1"/>
    <col min="10241" max="10242" width="0" hidden="1" customWidth="1"/>
    <col min="10243" max="10243" width="20.6640625" customWidth="1"/>
    <col min="10244" max="10245" width="15.5546875" customWidth="1"/>
    <col min="10246" max="10246" width="0" hidden="1" customWidth="1"/>
    <col min="10247" max="10247" width="9.88671875" bestFit="1" customWidth="1"/>
    <col min="10248" max="10248" width="8.5546875" customWidth="1"/>
    <col min="10249" max="10249" width="8.6640625" bestFit="1" customWidth="1"/>
    <col min="10250" max="10250" width="7.88671875" customWidth="1"/>
    <col min="10251" max="10251" width="8.44140625" customWidth="1"/>
    <col min="10252" max="10252" width="8" customWidth="1"/>
    <col min="10253" max="10253" width="9.33203125" customWidth="1"/>
    <col min="10254" max="10254" width="8.5546875" bestFit="1" customWidth="1"/>
    <col min="10497" max="10498" width="0" hidden="1" customWidth="1"/>
    <col min="10499" max="10499" width="20.6640625" customWidth="1"/>
    <col min="10500" max="10501" width="15.5546875" customWidth="1"/>
    <col min="10502" max="10502" width="0" hidden="1" customWidth="1"/>
    <col min="10503" max="10503" width="9.88671875" bestFit="1" customWidth="1"/>
    <col min="10504" max="10504" width="8.5546875" customWidth="1"/>
    <col min="10505" max="10505" width="8.6640625" bestFit="1" customWidth="1"/>
    <col min="10506" max="10506" width="7.88671875" customWidth="1"/>
    <col min="10507" max="10507" width="8.44140625" customWidth="1"/>
    <col min="10508" max="10508" width="8" customWidth="1"/>
    <col min="10509" max="10509" width="9.33203125" customWidth="1"/>
    <col min="10510" max="10510" width="8.5546875" bestFit="1" customWidth="1"/>
    <col min="10753" max="10754" width="0" hidden="1" customWidth="1"/>
    <col min="10755" max="10755" width="20.6640625" customWidth="1"/>
    <col min="10756" max="10757" width="15.5546875" customWidth="1"/>
    <col min="10758" max="10758" width="0" hidden="1" customWidth="1"/>
    <col min="10759" max="10759" width="9.88671875" bestFit="1" customWidth="1"/>
    <col min="10760" max="10760" width="8.5546875" customWidth="1"/>
    <col min="10761" max="10761" width="8.6640625" bestFit="1" customWidth="1"/>
    <col min="10762" max="10762" width="7.88671875" customWidth="1"/>
    <col min="10763" max="10763" width="8.44140625" customWidth="1"/>
    <col min="10764" max="10764" width="8" customWidth="1"/>
    <col min="10765" max="10765" width="9.33203125" customWidth="1"/>
    <col min="10766" max="10766" width="8.5546875" bestFit="1" customWidth="1"/>
    <col min="11009" max="11010" width="0" hidden="1" customWidth="1"/>
    <col min="11011" max="11011" width="20.6640625" customWidth="1"/>
    <col min="11012" max="11013" width="15.5546875" customWidth="1"/>
    <col min="11014" max="11014" width="0" hidden="1" customWidth="1"/>
    <col min="11015" max="11015" width="9.88671875" bestFit="1" customWidth="1"/>
    <col min="11016" max="11016" width="8.5546875" customWidth="1"/>
    <col min="11017" max="11017" width="8.6640625" bestFit="1" customWidth="1"/>
    <col min="11018" max="11018" width="7.88671875" customWidth="1"/>
    <col min="11019" max="11019" width="8.44140625" customWidth="1"/>
    <col min="11020" max="11020" width="8" customWidth="1"/>
    <col min="11021" max="11021" width="9.33203125" customWidth="1"/>
    <col min="11022" max="11022" width="8.5546875" bestFit="1" customWidth="1"/>
    <col min="11265" max="11266" width="0" hidden="1" customWidth="1"/>
    <col min="11267" max="11267" width="20.6640625" customWidth="1"/>
    <col min="11268" max="11269" width="15.5546875" customWidth="1"/>
    <col min="11270" max="11270" width="0" hidden="1" customWidth="1"/>
    <col min="11271" max="11271" width="9.88671875" bestFit="1" customWidth="1"/>
    <col min="11272" max="11272" width="8.5546875" customWidth="1"/>
    <col min="11273" max="11273" width="8.6640625" bestFit="1" customWidth="1"/>
    <col min="11274" max="11274" width="7.88671875" customWidth="1"/>
    <col min="11275" max="11275" width="8.44140625" customWidth="1"/>
    <col min="11276" max="11276" width="8" customWidth="1"/>
    <col min="11277" max="11277" width="9.33203125" customWidth="1"/>
    <col min="11278" max="11278" width="8.5546875" bestFit="1" customWidth="1"/>
    <col min="11521" max="11522" width="0" hidden="1" customWidth="1"/>
    <col min="11523" max="11523" width="20.6640625" customWidth="1"/>
    <col min="11524" max="11525" width="15.5546875" customWidth="1"/>
    <col min="11526" max="11526" width="0" hidden="1" customWidth="1"/>
    <col min="11527" max="11527" width="9.88671875" bestFit="1" customWidth="1"/>
    <col min="11528" max="11528" width="8.5546875" customWidth="1"/>
    <col min="11529" max="11529" width="8.6640625" bestFit="1" customWidth="1"/>
    <col min="11530" max="11530" width="7.88671875" customWidth="1"/>
    <col min="11531" max="11531" width="8.44140625" customWidth="1"/>
    <col min="11532" max="11532" width="8" customWidth="1"/>
    <col min="11533" max="11533" width="9.33203125" customWidth="1"/>
    <col min="11534" max="11534" width="8.5546875" bestFit="1" customWidth="1"/>
    <col min="11777" max="11778" width="0" hidden="1" customWidth="1"/>
    <col min="11779" max="11779" width="20.6640625" customWidth="1"/>
    <col min="11780" max="11781" width="15.5546875" customWidth="1"/>
    <col min="11782" max="11782" width="0" hidden="1" customWidth="1"/>
    <col min="11783" max="11783" width="9.88671875" bestFit="1" customWidth="1"/>
    <col min="11784" max="11784" width="8.5546875" customWidth="1"/>
    <col min="11785" max="11785" width="8.6640625" bestFit="1" customWidth="1"/>
    <col min="11786" max="11786" width="7.88671875" customWidth="1"/>
    <col min="11787" max="11787" width="8.44140625" customWidth="1"/>
    <col min="11788" max="11788" width="8" customWidth="1"/>
    <col min="11789" max="11789" width="9.33203125" customWidth="1"/>
    <col min="11790" max="11790" width="8.5546875" bestFit="1" customWidth="1"/>
    <col min="12033" max="12034" width="0" hidden="1" customWidth="1"/>
    <col min="12035" max="12035" width="20.6640625" customWidth="1"/>
    <col min="12036" max="12037" width="15.5546875" customWidth="1"/>
    <col min="12038" max="12038" width="0" hidden="1" customWidth="1"/>
    <col min="12039" max="12039" width="9.88671875" bestFit="1" customWidth="1"/>
    <col min="12040" max="12040" width="8.5546875" customWidth="1"/>
    <col min="12041" max="12041" width="8.6640625" bestFit="1" customWidth="1"/>
    <col min="12042" max="12042" width="7.88671875" customWidth="1"/>
    <col min="12043" max="12043" width="8.44140625" customWidth="1"/>
    <col min="12044" max="12044" width="8" customWidth="1"/>
    <col min="12045" max="12045" width="9.33203125" customWidth="1"/>
    <col min="12046" max="12046" width="8.5546875" bestFit="1" customWidth="1"/>
    <col min="12289" max="12290" width="0" hidden="1" customWidth="1"/>
    <col min="12291" max="12291" width="20.6640625" customWidth="1"/>
    <col min="12292" max="12293" width="15.5546875" customWidth="1"/>
    <col min="12294" max="12294" width="0" hidden="1" customWidth="1"/>
    <col min="12295" max="12295" width="9.88671875" bestFit="1" customWidth="1"/>
    <col min="12296" max="12296" width="8.5546875" customWidth="1"/>
    <col min="12297" max="12297" width="8.6640625" bestFit="1" customWidth="1"/>
    <col min="12298" max="12298" width="7.88671875" customWidth="1"/>
    <col min="12299" max="12299" width="8.44140625" customWidth="1"/>
    <col min="12300" max="12300" width="8" customWidth="1"/>
    <col min="12301" max="12301" width="9.33203125" customWidth="1"/>
    <col min="12302" max="12302" width="8.5546875" bestFit="1" customWidth="1"/>
    <col min="12545" max="12546" width="0" hidden="1" customWidth="1"/>
    <col min="12547" max="12547" width="20.6640625" customWidth="1"/>
    <col min="12548" max="12549" width="15.5546875" customWidth="1"/>
    <col min="12550" max="12550" width="0" hidden="1" customWidth="1"/>
    <col min="12551" max="12551" width="9.88671875" bestFit="1" customWidth="1"/>
    <col min="12552" max="12552" width="8.5546875" customWidth="1"/>
    <col min="12553" max="12553" width="8.6640625" bestFit="1" customWidth="1"/>
    <col min="12554" max="12554" width="7.88671875" customWidth="1"/>
    <col min="12555" max="12555" width="8.44140625" customWidth="1"/>
    <col min="12556" max="12556" width="8" customWidth="1"/>
    <col min="12557" max="12557" width="9.33203125" customWidth="1"/>
    <col min="12558" max="12558" width="8.5546875" bestFit="1" customWidth="1"/>
    <col min="12801" max="12802" width="0" hidden="1" customWidth="1"/>
    <col min="12803" max="12803" width="20.6640625" customWidth="1"/>
    <col min="12804" max="12805" width="15.5546875" customWidth="1"/>
    <col min="12806" max="12806" width="0" hidden="1" customWidth="1"/>
    <col min="12807" max="12807" width="9.88671875" bestFit="1" customWidth="1"/>
    <col min="12808" max="12808" width="8.5546875" customWidth="1"/>
    <col min="12809" max="12809" width="8.6640625" bestFit="1" customWidth="1"/>
    <col min="12810" max="12810" width="7.88671875" customWidth="1"/>
    <col min="12811" max="12811" width="8.44140625" customWidth="1"/>
    <col min="12812" max="12812" width="8" customWidth="1"/>
    <col min="12813" max="12813" width="9.33203125" customWidth="1"/>
    <col min="12814" max="12814" width="8.5546875" bestFit="1" customWidth="1"/>
    <col min="13057" max="13058" width="0" hidden="1" customWidth="1"/>
    <col min="13059" max="13059" width="20.6640625" customWidth="1"/>
    <col min="13060" max="13061" width="15.5546875" customWidth="1"/>
    <col min="13062" max="13062" width="0" hidden="1" customWidth="1"/>
    <col min="13063" max="13063" width="9.88671875" bestFit="1" customWidth="1"/>
    <col min="13064" max="13064" width="8.5546875" customWidth="1"/>
    <col min="13065" max="13065" width="8.6640625" bestFit="1" customWidth="1"/>
    <col min="13066" max="13066" width="7.88671875" customWidth="1"/>
    <col min="13067" max="13067" width="8.44140625" customWidth="1"/>
    <col min="13068" max="13068" width="8" customWidth="1"/>
    <col min="13069" max="13069" width="9.33203125" customWidth="1"/>
    <col min="13070" max="13070" width="8.5546875" bestFit="1" customWidth="1"/>
    <col min="13313" max="13314" width="0" hidden="1" customWidth="1"/>
    <col min="13315" max="13315" width="20.6640625" customWidth="1"/>
    <col min="13316" max="13317" width="15.5546875" customWidth="1"/>
    <col min="13318" max="13318" width="0" hidden="1" customWidth="1"/>
    <col min="13319" max="13319" width="9.88671875" bestFit="1" customWidth="1"/>
    <col min="13320" max="13320" width="8.5546875" customWidth="1"/>
    <col min="13321" max="13321" width="8.6640625" bestFit="1" customWidth="1"/>
    <col min="13322" max="13322" width="7.88671875" customWidth="1"/>
    <col min="13323" max="13323" width="8.44140625" customWidth="1"/>
    <col min="13324" max="13324" width="8" customWidth="1"/>
    <col min="13325" max="13325" width="9.33203125" customWidth="1"/>
    <col min="13326" max="13326" width="8.5546875" bestFit="1" customWidth="1"/>
    <col min="13569" max="13570" width="0" hidden="1" customWidth="1"/>
    <col min="13571" max="13571" width="20.6640625" customWidth="1"/>
    <col min="13572" max="13573" width="15.5546875" customWidth="1"/>
    <col min="13574" max="13574" width="0" hidden="1" customWidth="1"/>
    <col min="13575" max="13575" width="9.88671875" bestFit="1" customWidth="1"/>
    <col min="13576" max="13576" width="8.5546875" customWidth="1"/>
    <col min="13577" max="13577" width="8.6640625" bestFit="1" customWidth="1"/>
    <col min="13578" max="13578" width="7.88671875" customWidth="1"/>
    <col min="13579" max="13579" width="8.44140625" customWidth="1"/>
    <col min="13580" max="13580" width="8" customWidth="1"/>
    <col min="13581" max="13581" width="9.33203125" customWidth="1"/>
    <col min="13582" max="13582" width="8.5546875" bestFit="1" customWidth="1"/>
    <col min="13825" max="13826" width="0" hidden="1" customWidth="1"/>
    <col min="13827" max="13827" width="20.6640625" customWidth="1"/>
    <col min="13828" max="13829" width="15.5546875" customWidth="1"/>
    <col min="13830" max="13830" width="0" hidden="1" customWidth="1"/>
    <col min="13831" max="13831" width="9.88671875" bestFit="1" customWidth="1"/>
    <col min="13832" max="13832" width="8.5546875" customWidth="1"/>
    <col min="13833" max="13833" width="8.6640625" bestFit="1" customWidth="1"/>
    <col min="13834" max="13834" width="7.88671875" customWidth="1"/>
    <col min="13835" max="13835" width="8.44140625" customWidth="1"/>
    <col min="13836" max="13836" width="8" customWidth="1"/>
    <col min="13837" max="13837" width="9.33203125" customWidth="1"/>
    <col min="13838" max="13838" width="8.5546875" bestFit="1" customWidth="1"/>
    <col min="14081" max="14082" width="0" hidden="1" customWidth="1"/>
    <col min="14083" max="14083" width="20.6640625" customWidth="1"/>
    <col min="14084" max="14085" width="15.5546875" customWidth="1"/>
    <col min="14086" max="14086" width="0" hidden="1" customWidth="1"/>
    <col min="14087" max="14087" width="9.88671875" bestFit="1" customWidth="1"/>
    <col min="14088" max="14088" width="8.5546875" customWidth="1"/>
    <col min="14089" max="14089" width="8.6640625" bestFit="1" customWidth="1"/>
    <col min="14090" max="14090" width="7.88671875" customWidth="1"/>
    <col min="14091" max="14091" width="8.44140625" customWidth="1"/>
    <col min="14092" max="14092" width="8" customWidth="1"/>
    <col min="14093" max="14093" width="9.33203125" customWidth="1"/>
    <col min="14094" max="14094" width="8.5546875" bestFit="1" customWidth="1"/>
    <col min="14337" max="14338" width="0" hidden="1" customWidth="1"/>
    <col min="14339" max="14339" width="20.6640625" customWidth="1"/>
    <col min="14340" max="14341" width="15.5546875" customWidth="1"/>
    <col min="14342" max="14342" width="0" hidden="1" customWidth="1"/>
    <col min="14343" max="14343" width="9.88671875" bestFit="1" customWidth="1"/>
    <col min="14344" max="14344" width="8.5546875" customWidth="1"/>
    <col min="14345" max="14345" width="8.6640625" bestFit="1" customWidth="1"/>
    <col min="14346" max="14346" width="7.88671875" customWidth="1"/>
    <col min="14347" max="14347" width="8.44140625" customWidth="1"/>
    <col min="14348" max="14348" width="8" customWidth="1"/>
    <col min="14349" max="14349" width="9.33203125" customWidth="1"/>
    <col min="14350" max="14350" width="8.5546875" bestFit="1" customWidth="1"/>
    <col min="14593" max="14594" width="0" hidden="1" customWidth="1"/>
    <col min="14595" max="14595" width="20.6640625" customWidth="1"/>
    <col min="14596" max="14597" width="15.5546875" customWidth="1"/>
    <col min="14598" max="14598" width="0" hidden="1" customWidth="1"/>
    <col min="14599" max="14599" width="9.88671875" bestFit="1" customWidth="1"/>
    <col min="14600" max="14600" width="8.5546875" customWidth="1"/>
    <col min="14601" max="14601" width="8.6640625" bestFit="1" customWidth="1"/>
    <col min="14602" max="14602" width="7.88671875" customWidth="1"/>
    <col min="14603" max="14603" width="8.44140625" customWidth="1"/>
    <col min="14604" max="14604" width="8" customWidth="1"/>
    <col min="14605" max="14605" width="9.33203125" customWidth="1"/>
    <col min="14606" max="14606" width="8.5546875" bestFit="1" customWidth="1"/>
    <col min="14849" max="14850" width="0" hidden="1" customWidth="1"/>
    <col min="14851" max="14851" width="20.6640625" customWidth="1"/>
    <col min="14852" max="14853" width="15.5546875" customWidth="1"/>
    <col min="14854" max="14854" width="0" hidden="1" customWidth="1"/>
    <col min="14855" max="14855" width="9.88671875" bestFit="1" customWidth="1"/>
    <col min="14856" max="14856" width="8.5546875" customWidth="1"/>
    <col min="14857" max="14857" width="8.6640625" bestFit="1" customWidth="1"/>
    <col min="14858" max="14858" width="7.88671875" customWidth="1"/>
    <col min="14859" max="14859" width="8.44140625" customWidth="1"/>
    <col min="14860" max="14860" width="8" customWidth="1"/>
    <col min="14861" max="14861" width="9.33203125" customWidth="1"/>
    <col min="14862" max="14862" width="8.5546875" bestFit="1" customWidth="1"/>
    <col min="15105" max="15106" width="0" hidden="1" customWidth="1"/>
    <col min="15107" max="15107" width="20.6640625" customWidth="1"/>
    <col min="15108" max="15109" width="15.5546875" customWidth="1"/>
    <col min="15110" max="15110" width="0" hidden="1" customWidth="1"/>
    <col min="15111" max="15111" width="9.88671875" bestFit="1" customWidth="1"/>
    <col min="15112" max="15112" width="8.5546875" customWidth="1"/>
    <col min="15113" max="15113" width="8.6640625" bestFit="1" customWidth="1"/>
    <col min="15114" max="15114" width="7.88671875" customWidth="1"/>
    <col min="15115" max="15115" width="8.44140625" customWidth="1"/>
    <col min="15116" max="15116" width="8" customWidth="1"/>
    <col min="15117" max="15117" width="9.33203125" customWidth="1"/>
    <col min="15118" max="15118" width="8.5546875" bestFit="1" customWidth="1"/>
    <col min="15361" max="15362" width="0" hidden="1" customWidth="1"/>
    <col min="15363" max="15363" width="20.6640625" customWidth="1"/>
    <col min="15364" max="15365" width="15.5546875" customWidth="1"/>
    <col min="15366" max="15366" width="0" hidden="1" customWidth="1"/>
    <col min="15367" max="15367" width="9.88671875" bestFit="1" customWidth="1"/>
    <col min="15368" max="15368" width="8.5546875" customWidth="1"/>
    <col min="15369" max="15369" width="8.6640625" bestFit="1" customWidth="1"/>
    <col min="15370" max="15370" width="7.88671875" customWidth="1"/>
    <col min="15371" max="15371" width="8.44140625" customWidth="1"/>
    <col min="15372" max="15372" width="8" customWidth="1"/>
    <col min="15373" max="15373" width="9.33203125" customWidth="1"/>
    <col min="15374" max="15374" width="8.5546875" bestFit="1" customWidth="1"/>
    <col min="15617" max="15618" width="0" hidden="1" customWidth="1"/>
    <col min="15619" max="15619" width="20.6640625" customWidth="1"/>
    <col min="15620" max="15621" width="15.5546875" customWidth="1"/>
    <col min="15622" max="15622" width="0" hidden="1" customWidth="1"/>
    <col min="15623" max="15623" width="9.88671875" bestFit="1" customWidth="1"/>
    <col min="15624" max="15624" width="8.5546875" customWidth="1"/>
    <col min="15625" max="15625" width="8.6640625" bestFit="1" customWidth="1"/>
    <col min="15626" max="15626" width="7.88671875" customWidth="1"/>
    <col min="15627" max="15627" width="8.44140625" customWidth="1"/>
    <col min="15628" max="15628" width="8" customWidth="1"/>
    <col min="15629" max="15629" width="9.33203125" customWidth="1"/>
    <col min="15630" max="15630" width="8.5546875" bestFit="1" customWidth="1"/>
    <col min="15873" max="15874" width="0" hidden="1" customWidth="1"/>
    <col min="15875" max="15875" width="20.6640625" customWidth="1"/>
    <col min="15876" max="15877" width="15.5546875" customWidth="1"/>
    <col min="15878" max="15878" width="0" hidden="1" customWidth="1"/>
    <col min="15879" max="15879" width="9.88671875" bestFit="1" customWidth="1"/>
    <col min="15880" max="15880" width="8.5546875" customWidth="1"/>
    <col min="15881" max="15881" width="8.6640625" bestFit="1" customWidth="1"/>
    <col min="15882" max="15882" width="7.88671875" customWidth="1"/>
    <col min="15883" max="15883" width="8.44140625" customWidth="1"/>
    <col min="15884" max="15884" width="8" customWidth="1"/>
    <col min="15885" max="15885" width="9.33203125" customWidth="1"/>
    <col min="15886" max="15886" width="8.5546875" bestFit="1" customWidth="1"/>
    <col min="16129" max="16130" width="0" hidden="1" customWidth="1"/>
    <col min="16131" max="16131" width="20.6640625" customWidth="1"/>
    <col min="16132" max="16133" width="15.5546875" customWidth="1"/>
    <col min="16134" max="16134" width="0" hidden="1" customWidth="1"/>
    <col min="16135" max="16135" width="9.88671875" bestFit="1" customWidth="1"/>
    <col min="16136" max="16136" width="8.5546875" customWidth="1"/>
    <col min="16137" max="16137" width="8.6640625" bestFit="1" customWidth="1"/>
    <col min="16138" max="16138" width="7.88671875" customWidth="1"/>
    <col min="16139" max="16139" width="8.44140625" customWidth="1"/>
    <col min="16140" max="16140" width="8" customWidth="1"/>
    <col min="16141" max="16141" width="9.33203125" customWidth="1"/>
    <col min="16142" max="16142" width="8.5546875" bestFit="1" customWidth="1"/>
  </cols>
  <sheetData>
    <row r="1" spans="1:14" s="168" customFormat="1" x14ac:dyDescent="0.25"/>
    <row r="2" spans="1:14" x14ac:dyDescent="0.25">
      <c r="G2" s="183"/>
      <c r="H2" s="183"/>
      <c r="I2" s="183"/>
      <c r="J2" s="183"/>
      <c r="K2" s="183"/>
      <c r="L2" s="183"/>
      <c r="M2" s="183"/>
      <c r="N2" s="183"/>
    </row>
    <row r="3" spans="1:14" x14ac:dyDescent="0.25">
      <c r="G3" s="183"/>
      <c r="H3" s="183"/>
      <c r="I3" s="183"/>
      <c r="J3" s="183"/>
      <c r="K3" s="183"/>
      <c r="L3" s="183"/>
      <c r="M3" s="183"/>
      <c r="N3" s="183"/>
    </row>
    <row r="4" spans="1:14" x14ac:dyDescent="0.25">
      <c r="G4" s="183" t="s">
        <v>274</v>
      </c>
      <c r="H4" s="183"/>
      <c r="I4" s="183"/>
      <c r="J4" s="183"/>
      <c r="K4" s="183"/>
      <c r="L4" s="183"/>
      <c r="M4" s="183"/>
      <c r="N4" s="183"/>
    </row>
    <row r="5" spans="1:14" s="168" customFormat="1" x14ac:dyDescent="0.25">
      <c r="G5" s="183"/>
      <c r="H5" s="183"/>
      <c r="I5" s="183"/>
      <c r="J5" s="183"/>
      <c r="K5" s="183"/>
      <c r="L5" s="183"/>
      <c r="M5" s="183"/>
      <c r="N5" s="183"/>
    </row>
    <row r="6" spans="1:14" s="168" customFormat="1" x14ac:dyDescent="0.25"/>
    <row r="7" spans="1:14" ht="26.4" x14ac:dyDescent="0.25">
      <c r="A7" s="98" t="s">
        <v>69</v>
      </c>
      <c r="B7" s="98" t="s">
        <v>70</v>
      </c>
      <c r="C7" s="98" t="s">
        <v>213</v>
      </c>
      <c r="D7" s="99" t="s">
        <v>71</v>
      </c>
      <c r="E7" s="99" t="s">
        <v>54</v>
      </c>
      <c r="F7" s="98" t="s">
        <v>72</v>
      </c>
      <c r="G7" s="100" t="s">
        <v>55</v>
      </c>
      <c r="H7" s="99" t="s">
        <v>214</v>
      </c>
      <c r="I7" s="99" t="s">
        <v>151</v>
      </c>
      <c r="J7" s="99" t="s">
        <v>148</v>
      </c>
      <c r="K7" s="99" t="s">
        <v>152</v>
      </c>
      <c r="L7" s="99" t="s">
        <v>149</v>
      </c>
      <c r="M7" s="99" t="s">
        <v>215</v>
      </c>
      <c r="N7" s="99" t="s">
        <v>150</v>
      </c>
    </row>
    <row r="8" spans="1:14" x14ac:dyDescent="0.25">
      <c r="A8" s="101" t="s">
        <v>92</v>
      </c>
      <c r="B8" s="101" t="s">
        <v>93</v>
      </c>
      <c r="C8" s="101" t="s">
        <v>144</v>
      </c>
      <c r="D8" s="102" t="s">
        <v>75</v>
      </c>
      <c r="E8" s="102" t="s">
        <v>134</v>
      </c>
      <c r="F8" s="103" t="s">
        <v>52</v>
      </c>
      <c r="G8" s="68">
        <v>10</v>
      </c>
      <c r="H8" s="102">
        <v>10</v>
      </c>
      <c r="I8" s="102">
        <v>25</v>
      </c>
      <c r="J8" s="102">
        <v>30</v>
      </c>
      <c r="K8" s="102"/>
      <c r="L8" s="102">
        <f t="shared" ref="L8:L40" si="0">H8+I8-J8-K8</f>
        <v>5</v>
      </c>
      <c r="M8" s="102">
        <v>5</v>
      </c>
      <c r="N8" s="102">
        <f t="shared" ref="N8:N40" si="1">M8-L8</f>
        <v>0</v>
      </c>
    </row>
    <row r="9" spans="1:14" x14ac:dyDescent="0.25">
      <c r="A9" s="101" t="s">
        <v>92</v>
      </c>
      <c r="B9" s="101" t="s">
        <v>93</v>
      </c>
      <c r="C9" s="101" t="s">
        <v>143</v>
      </c>
      <c r="D9" s="102" t="s">
        <v>75</v>
      </c>
      <c r="E9" s="102" t="s">
        <v>57</v>
      </c>
      <c r="F9" s="101" t="s">
        <v>94</v>
      </c>
      <c r="G9" s="68">
        <v>10</v>
      </c>
      <c r="H9" s="102">
        <v>10</v>
      </c>
      <c r="I9" s="102">
        <v>20</v>
      </c>
      <c r="J9" s="102">
        <v>20</v>
      </c>
      <c r="K9" s="102"/>
      <c r="L9" s="102">
        <f t="shared" si="0"/>
        <v>10</v>
      </c>
      <c r="M9" s="102">
        <v>12</v>
      </c>
      <c r="N9" s="102">
        <f t="shared" si="1"/>
        <v>2</v>
      </c>
    </row>
    <row r="10" spans="1:14" x14ac:dyDescent="0.25">
      <c r="A10" s="101" t="s">
        <v>92</v>
      </c>
      <c r="B10" s="101" t="s">
        <v>93</v>
      </c>
      <c r="C10" s="101" t="s">
        <v>143</v>
      </c>
      <c r="D10" s="102" t="s">
        <v>75</v>
      </c>
      <c r="E10" s="102" t="s">
        <v>134</v>
      </c>
      <c r="F10" s="101" t="s">
        <v>94</v>
      </c>
      <c r="G10" s="68">
        <v>10</v>
      </c>
      <c r="H10" s="102">
        <v>10</v>
      </c>
      <c r="I10" s="102">
        <v>20</v>
      </c>
      <c r="J10" s="102">
        <v>20</v>
      </c>
      <c r="K10" s="102">
        <v>3</v>
      </c>
      <c r="L10" s="102">
        <f t="shared" si="0"/>
        <v>7</v>
      </c>
      <c r="M10" s="102">
        <v>7</v>
      </c>
      <c r="N10" s="102">
        <f t="shared" si="1"/>
        <v>0</v>
      </c>
    </row>
    <row r="11" spans="1:14" x14ac:dyDescent="0.25">
      <c r="A11" s="101" t="s">
        <v>88</v>
      </c>
      <c r="B11" s="101" t="s">
        <v>89</v>
      </c>
      <c r="C11" s="101" t="s">
        <v>142</v>
      </c>
      <c r="D11" s="102" t="s">
        <v>75</v>
      </c>
      <c r="E11" s="102" t="s">
        <v>135</v>
      </c>
      <c r="F11" s="101" t="s">
        <v>90</v>
      </c>
      <c r="G11" s="68">
        <v>60</v>
      </c>
      <c r="H11" s="102">
        <v>5</v>
      </c>
      <c r="I11" s="102">
        <v>10</v>
      </c>
      <c r="J11" s="102">
        <v>15</v>
      </c>
      <c r="K11" s="102"/>
      <c r="L11" s="102">
        <f t="shared" si="0"/>
        <v>0</v>
      </c>
      <c r="M11" s="102"/>
      <c r="N11" s="102">
        <f t="shared" si="1"/>
        <v>0</v>
      </c>
    </row>
    <row r="12" spans="1:14" x14ac:dyDescent="0.25">
      <c r="A12" s="101" t="s">
        <v>88</v>
      </c>
      <c r="B12" s="101" t="s">
        <v>89</v>
      </c>
      <c r="C12" s="101" t="s">
        <v>142</v>
      </c>
      <c r="D12" s="102" t="s">
        <v>75</v>
      </c>
      <c r="E12" s="102" t="s">
        <v>134</v>
      </c>
      <c r="F12" s="101" t="s">
        <v>90</v>
      </c>
      <c r="G12" s="68">
        <v>60</v>
      </c>
      <c r="H12" s="102">
        <v>10</v>
      </c>
      <c r="I12" s="102">
        <v>10</v>
      </c>
      <c r="J12" s="102">
        <v>15</v>
      </c>
      <c r="K12" s="102"/>
      <c r="L12" s="102">
        <f t="shared" si="0"/>
        <v>5</v>
      </c>
      <c r="M12" s="102">
        <v>5</v>
      </c>
      <c r="N12" s="102">
        <f t="shared" si="1"/>
        <v>0</v>
      </c>
    </row>
    <row r="13" spans="1:14" x14ac:dyDescent="0.25">
      <c r="A13" s="101" t="s">
        <v>88</v>
      </c>
      <c r="B13" s="101" t="s">
        <v>89</v>
      </c>
      <c r="C13" s="101" t="s">
        <v>141</v>
      </c>
      <c r="D13" s="102" t="s">
        <v>75</v>
      </c>
      <c r="E13" s="102" t="s">
        <v>134</v>
      </c>
      <c r="F13" s="101" t="s">
        <v>90</v>
      </c>
      <c r="G13" s="68">
        <v>33</v>
      </c>
      <c r="H13" s="102">
        <v>30</v>
      </c>
      <c r="I13" s="102">
        <v>15</v>
      </c>
      <c r="J13" s="102">
        <v>10</v>
      </c>
      <c r="K13" s="102">
        <v>2</v>
      </c>
      <c r="L13" s="102">
        <f t="shared" si="0"/>
        <v>33</v>
      </c>
      <c r="M13" s="102">
        <v>33</v>
      </c>
      <c r="N13" s="102">
        <f t="shared" si="1"/>
        <v>0</v>
      </c>
    </row>
    <row r="14" spans="1:14" s="2" customFormat="1" x14ac:dyDescent="0.25">
      <c r="A14" s="101" t="s">
        <v>76</v>
      </c>
      <c r="B14" s="101" t="s">
        <v>76</v>
      </c>
      <c r="C14" s="101" t="s">
        <v>77</v>
      </c>
      <c r="D14" s="102" t="s">
        <v>75</v>
      </c>
      <c r="E14" s="102" t="s">
        <v>57</v>
      </c>
      <c r="F14" s="101" t="s">
        <v>78</v>
      </c>
      <c r="G14" s="68">
        <v>65</v>
      </c>
      <c r="H14" s="102">
        <v>10</v>
      </c>
      <c r="I14" s="102">
        <v>10</v>
      </c>
      <c r="J14" s="102">
        <v>5</v>
      </c>
      <c r="K14" s="102"/>
      <c r="L14" s="102">
        <f t="shared" si="0"/>
        <v>15</v>
      </c>
      <c r="M14" s="102">
        <v>15</v>
      </c>
      <c r="N14" s="102">
        <f t="shared" si="1"/>
        <v>0</v>
      </c>
    </row>
    <row r="15" spans="1:14" x14ac:dyDescent="0.25">
      <c r="A15" s="101" t="s">
        <v>100</v>
      </c>
      <c r="B15" s="101" t="s">
        <v>101</v>
      </c>
      <c r="C15" s="101" t="s">
        <v>102</v>
      </c>
      <c r="D15" s="102" t="s">
        <v>103</v>
      </c>
      <c r="E15" s="102" t="s">
        <v>134</v>
      </c>
      <c r="F15" s="101" t="s">
        <v>104</v>
      </c>
      <c r="G15" s="68">
        <v>22</v>
      </c>
      <c r="H15" s="102">
        <v>100</v>
      </c>
      <c r="I15" s="102">
        <v>0</v>
      </c>
      <c r="J15" s="102">
        <v>60</v>
      </c>
      <c r="K15" s="102">
        <v>5</v>
      </c>
      <c r="L15" s="102">
        <f t="shared" si="0"/>
        <v>35</v>
      </c>
      <c r="M15" s="102">
        <v>35</v>
      </c>
      <c r="N15" s="102">
        <f t="shared" si="1"/>
        <v>0</v>
      </c>
    </row>
    <row r="16" spans="1:14" x14ac:dyDescent="0.25">
      <c r="A16" s="101" t="s">
        <v>132</v>
      </c>
      <c r="B16" s="101" t="s">
        <v>85</v>
      </c>
      <c r="C16" s="101" t="s">
        <v>86</v>
      </c>
      <c r="D16" s="102" t="s">
        <v>56</v>
      </c>
      <c r="E16" s="102" t="s">
        <v>57</v>
      </c>
      <c r="F16" s="101" t="s">
        <v>87</v>
      </c>
      <c r="G16" s="68">
        <v>24</v>
      </c>
      <c r="H16" s="102">
        <v>0</v>
      </c>
      <c r="I16" s="102">
        <v>0</v>
      </c>
      <c r="J16" s="102">
        <v>0</v>
      </c>
      <c r="K16" s="102"/>
      <c r="L16" s="102">
        <f t="shared" si="0"/>
        <v>0</v>
      </c>
      <c r="M16" s="102"/>
      <c r="N16" s="102">
        <f t="shared" si="1"/>
        <v>0</v>
      </c>
    </row>
    <row r="17" spans="1:14" x14ac:dyDescent="0.25">
      <c r="A17" s="101" t="s">
        <v>96</v>
      </c>
      <c r="B17" s="101" t="s">
        <v>97</v>
      </c>
      <c r="C17" s="101" t="s">
        <v>98</v>
      </c>
      <c r="D17" s="102" t="s">
        <v>56</v>
      </c>
      <c r="E17" s="102" t="s">
        <v>134</v>
      </c>
      <c r="F17" s="101" t="s">
        <v>99</v>
      </c>
      <c r="G17" s="68">
        <v>143</v>
      </c>
      <c r="H17" s="102">
        <v>15</v>
      </c>
      <c r="I17" s="102">
        <v>15</v>
      </c>
      <c r="J17" s="102">
        <v>10</v>
      </c>
      <c r="K17" s="102">
        <v>1</v>
      </c>
      <c r="L17" s="102">
        <f t="shared" si="0"/>
        <v>19</v>
      </c>
      <c r="M17" s="102">
        <v>19</v>
      </c>
      <c r="N17" s="102">
        <f t="shared" si="1"/>
        <v>0</v>
      </c>
    </row>
    <row r="18" spans="1:14" x14ac:dyDescent="0.25">
      <c r="A18" s="101" t="s">
        <v>96</v>
      </c>
      <c r="B18" s="101" t="s">
        <v>97</v>
      </c>
      <c r="C18" s="101" t="s">
        <v>98</v>
      </c>
      <c r="D18" s="102" t="s">
        <v>56</v>
      </c>
      <c r="E18" s="102" t="s">
        <v>57</v>
      </c>
      <c r="F18" s="101" t="s">
        <v>99</v>
      </c>
      <c r="G18" s="68">
        <v>141</v>
      </c>
      <c r="H18" s="102">
        <v>0</v>
      </c>
      <c r="I18" s="102">
        <v>0</v>
      </c>
      <c r="J18" s="102">
        <v>0</v>
      </c>
      <c r="K18" s="102"/>
      <c r="L18" s="102">
        <f t="shared" si="0"/>
        <v>0</v>
      </c>
      <c r="M18" s="102"/>
      <c r="N18" s="102">
        <f t="shared" si="1"/>
        <v>0</v>
      </c>
    </row>
    <row r="19" spans="1:14" x14ac:dyDescent="0.25">
      <c r="A19" s="101" t="s">
        <v>58</v>
      </c>
      <c r="B19" s="101" t="s">
        <v>58</v>
      </c>
      <c r="C19" s="101" t="s">
        <v>105</v>
      </c>
      <c r="D19" s="102" t="s">
        <v>56</v>
      </c>
      <c r="E19" s="102" t="s">
        <v>57</v>
      </c>
      <c r="F19" s="101"/>
      <c r="G19" s="68">
        <v>48</v>
      </c>
      <c r="H19" s="102">
        <v>60</v>
      </c>
      <c r="I19" s="102">
        <v>15</v>
      </c>
      <c r="J19" s="102">
        <v>20</v>
      </c>
      <c r="K19" s="102">
        <v>2</v>
      </c>
      <c r="L19" s="102">
        <f t="shared" si="0"/>
        <v>53</v>
      </c>
      <c r="M19" s="102">
        <v>51</v>
      </c>
      <c r="N19" s="102">
        <f t="shared" si="1"/>
        <v>-2</v>
      </c>
    </row>
    <row r="20" spans="1:14" x14ac:dyDescent="0.25">
      <c r="A20" s="101" t="s">
        <v>130</v>
      </c>
      <c r="B20" s="101" t="s">
        <v>82</v>
      </c>
      <c r="C20" s="101" t="s">
        <v>83</v>
      </c>
      <c r="D20" s="102" t="s">
        <v>56</v>
      </c>
      <c r="E20" s="102" t="s">
        <v>57</v>
      </c>
      <c r="F20" s="101" t="s">
        <v>131</v>
      </c>
      <c r="G20" s="68">
        <v>17</v>
      </c>
      <c r="H20" s="102">
        <v>20</v>
      </c>
      <c r="I20" s="102">
        <v>10</v>
      </c>
      <c r="J20" s="102">
        <v>15</v>
      </c>
      <c r="K20" s="102">
        <v>3</v>
      </c>
      <c r="L20" s="102">
        <f t="shared" si="0"/>
        <v>12</v>
      </c>
      <c r="M20" s="102">
        <v>12</v>
      </c>
      <c r="N20" s="102">
        <f t="shared" si="1"/>
        <v>0</v>
      </c>
    </row>
    <row r="21" spans="1:14" x14ac:dyDescent="0.25">
      <c r="A21" s="101" t="s">
        <v>50</v>
      </c>
      <c r="B21" s="101" t="s">
        <v>115</v>
      </c>
      <c r="C21" s="101" t="s">
        <v>116</v>
      </c>
      <c r="D21" s="102" t="s">
        <v>56</v>
      </c>
      <c r="E21" s="102" t="s">
        <v>57</v>
      </c>
      <c r="F21" s="101" t="s">
        <v>117</v>
      </c>
      <c r="G21" s="68">
        <v>31</v>
      </c>
      <c r="H21" s="102">
        <v>8</v>
      </c>
      <c r="I21" s="102">
        <v>0</v>
      </c>
      <c r="J21" s="102">
        <v>0</v>
      </c>
      <c r="K21" s="102"/>
      <c r="L21" s="102">
        <f t="shared" si="0"/>
        <v>8</v>
      </c>
      <c r="M21" s="102">
        <v>8</v>
      </c>
      <c r="N21" s="102">
        <f t="shared" si="1"/>
        <v>0</v>
      </c>
    </row>
    <row r="22" spans="1:14" x14ac:dyDescent="0.25">
      <c r="A22" s="101" t="s">
        <v>59</v>
      </c>
      <c r="B22" s="101" t="s">
        <v>59</v>
      </c>
      <c r="C22" s="101" t="s">
        <v>106</v>
      </c>
      <c r="D22" s="102" t="s">
        <v>56</v>
      </c>
      <c r="E22" s="102" t="s">
        <v>57</v>
      </c>
      <c r="F22" s="101" t="s">
        <v>107</v>
      </c>
      <c r="G22" s="68">
        <v>136</v>
      </c>
      <c r="H22" s="102">
        <v>10</v>
      </c>
      <c r="I22" s="102">
        <v>10</v>
      </c>
      <c r="J22" s="102">
        <v>5</v>
      </c>
      <c r="K22" s="102"/>
      <c r="L22" s="102">
        <f t="shared" si="0"/>
        <v>15</v>
      </c>
      <c r="M22" s="102">
        <v>14</v>
      </c>
      <c r="N22" s="102">
        <f t="shared" si="1"/>
        <v>-1</v>
      </c>
    </row>
    <row r="23" spans="1:14" x14ac:dyDescent="0.25">
      <c r="A23" s="101" t="s">
        <v>92</v>
      </c>
      <c r="B23" s="101" t="s">
        <v>93</v>
      </c>
      <c r="C23" s="101" t="s">
        <v>145</v>
      </c>
      <c r="D23" s="102" t="s">
        <v>56</v>
      </c>
      <c r="E23" s="102" t="s">
        <v>57</v>
      </c>
      <c r="F23" s="101" t="s">
        <v>95</v>
      </c>
      <c r="G23" s="68">
        <v>42</v>
      </c>
      <c r="H23" s="102">
        <v>5</v>
      </c>
      <c r="I23" s="102">
        <v>0</v>
      </c>
      <c r="J23" s="102">
        <v>0</v>
      </c>
      <c r="K23" s="102"/>
      <c r="L23" s="102">
        <f t="shared" si="0"/>
        <v>5</v>
      </c>
      <c r="M23" s="102">
        <v>3</v>
      </c>
      <c r="N23" s="102">
        <f t="shared" si="1"/>
        <v>-2</v>
      </c>
    </row>
    <row r="24" spans="1:14" x14ac:dyDescent="0.25">
      <c r="A24" s="101" t="s">
        <v>92</v>
      </c>
      <c r="B24" s="101" t="s">
        <v>93</v>
      </c>
      <c r="C24" s="101" t="s">
        <v>146</v>
      </c>
      <c r="D24" s="102" t="s">
        <v>56</v>
      </c>
      <c r="E24" s="102" t="s">
        <v>57</v>
      </c>
      <c r="F24" s="101" t="s">
        <v>95</v>
      </c>
      <c r="G24" s="68">
        <v>10</v>
      </c>
      <c r="H24" s="102">
        <v>10</v>
      </c>
      <c r="I24" s="102">
        <v>0</v>
      </c>
      <c r="J24" s="102">
        <v>0</v>
      </c>
      <c r="K24" s="102"/>
      <c r="L24" s="102">
        <f t="shared" si="0"/>
        <v>10</v>
      </c>
      <c r="M24" s="102">
        <v>10</v>
      </c>
      <c r="N24" s="102">
        <f t="shared" si="1"/>
        <v>0</v>
      </c>
    </row>
    <row r="25" spans="1:14" x14ac:dyDescent="0.25">
      <c r="A25" s="101" t="s">
        <v>51</v>
      </c>
      <c r="B25" s="101" t="s">
        <v>122</v>
      </c>
      <c r="C25" s="101" t="s">
        <v>123</v>
      </c>
      <c r="D25" s="102" t="s">
        <v>56</v>
      </c>
      <c r="E25" s="102" t="s">
        <v>57</v>
      </c>
      <c r="F25" s="101" t="s">
        <v>124</v>
      </c>
      <c r="G25" s="68">
        <v>78</v>
      </c>
      <c r="H25" s="102">
        <v>40</v>
      </c>
      <c r="I25" s="102">
        <v>20</v>
      </c>
      <c r="J25" s="102">
        <v>40</v>
      </c>
      <c r="K25" s="102">
        <v>6</v>
      </c>
      <c r="L25" s="102">
        <f t="shared" si="0"/>
        <v>14</v>
      </c>
      <c r="M25" s="102">
        <v>14</v>
      </c>
      <c r="N25" s="102">
        <f t="shared" si="1"/>
        <v>0</v>
      </c>
    </row>
    <row r="26" spans="1:14" x14ac:dyDescent="0.25">
      <c r="A26" s="101" t="s">
        <v>88</v>
      </c>
      <c r="B26" s="101" t="s">
        <v>89</v>
      </c>
      <c r="C26" s="101" t="s">
        <v>147</v>
      </c>
      <c r="D26" s="102" t="s">
        <v>56</v>
      </c>
      <c r="E26" s="102" t="s">
        <v>57</v>
      </c>
      <c r="F26" s="101" t="s">
        <v>91</v>
      </c>
      <c r="G26" s="68">
        <v>24</v>
      </c>
      <c r="H26" s="102">
        <v>15</v>
      </c>
      <c r="I26" s="102">
        <v>0</v>
      </c>
      <c r="J26" s="102">
        <v>10</v>
      </c>
      <c r="K26" s="102"/>
      <c r="L26" s="102">
        <f t="shared" si="0"/>
        <v>5</v>
      </c>
      <c r="M26" s="102">
        <v>5</v>
      </c>
      <c r="N26" s="102">
        <f t="shared" si="1"/>
        <v>0</v>
      </c>
    </row>
    <row r="27" spans="1:14" x14ac:dyDescent="0.25">
      <c r="A27" s="101" t="s">
        <v>88</v>
      </c>
      <c r="B27" s="101" t="s">
        <v>89</v>
      </c>
      <c r="C27" s="101" t="s">
        <v>147</v>
      </c>
      <c r="D27" s="102" t="s">
        <v>56</v>
      </c>
      <c r="E27" s="102" t="s">
        <v>134</v>
      </c>
      <c r="F27" s="101" t="s">
        <v>91</v>
      </c>
      <c r="G27" s="68">
        <v>24</v>
      </c>
      <c r="H27" s="102">
        <v>15</v>
      </c>
      <c r="I27" s="102">
        <v>0</v>
      </c>
      <c r="J27" s="102">
        <v>10</v>
      </c>
      <c r="K27" s="102"/>
      <c r="L27" s="102">
        <f t="shared" si="0"/>
        <v>5</v>
      </c>
      <c r="M27" s="102">
        <v>5</v>
      </c>
      <c r="N27" s="102">
        <f t="shared" si="1"/>
        <v>0</v>
      </c>
    </row>
    <row r="28" spans="1:14" x14ac:dyDescent="0.25">
      <c r="A28" s="101" t="s">
        <v>60</v>
      </c>
      <c r="B28" s="101" t="s">
        <v>128</v>
      </c>
      <c r="C28" s="101" t="s">
        <v>129</v>
      </c>
      <c r="D28" s="102" t="s">
        <v>56</v>
      </c>
      <c r="E28" s="102" t="s">
        <v>57</v>
      </c>
      <c r="F28" s="101"/>
      <c r="G28" s="68">
        <v>83</v>
      </c>
      <c r="H28" s="102">
        <v>60</v>
      </c>
      <c r="I28" s="102">
        <v>10</v>
      </c>
      <c r="J28" s="102">
        <v>40</v>
      </c>
      <c r="K28" s="102">
        <v>6</v>
      </c>
      <c r="L28" s="102">
        <f t="shared" si="0"/>
        <v>24</v>
      </c>
      <c r="M28" s="102">
        <v>24</v>
      </c>
      <c r="N28" s="102">
        <f t="shared" si="1"/>
        <v>0</v>
      </c>
    </row>
    <row r="29" spans="1:14" x14ac:dyDescent="0.25">
      <c r="A29" s="101" t="s">
        <v>130</v>
      </c>
      <c r="B29" s="101" t="s">
        <v>82</v>
      </c>
      <c r="C29" s="101" t="s">
        <v>84</v>
      </c>
      <c r="D29" s="102" t="s">
        <v>62</v>
      </c>
      <c r="E29" s="102" t="s">
        <v>57</v>
      </c>
      <c r="F29" s="101" t="s">
        <v>133</v>
      </c>
      <c r="G29" s="68">
        <v>15</v>
      </c>
      <c r="H29" s="102">
        <v>100</v>
      </c>
      <c r="I29" s="102">
        <v>25</v>
      </c>
      <c r="J29" s="102">
        <v>80</v>
      </c>
      <c r="K29" s="102">
        <v>3</v>
      </c>
      <c r="L29" s="102">
        <f t="shared" si="0"/>
        <v>42</v>
      </c>
      <c r="M29" s="102">
        <v>42</v>
      </c>
      <c r="N29" s="102">
        <f t="shared" si="1"/>
        <v>0</v>
      </c>
    </row>
    <row r="30" spans="1:14" x14ac:dyDescent="0.25">
      <c r="A30" s="101" t="s">
        <v>125</v>
      </c>
      <c r="B30" s="101" t="s">
        <v>125</v>
      </c>
      <c r="C30" s="101" t="s">
        <v>126</v>
      </c>
      <c r="D30" s="102" t="s">
        <v>62</v>
      </c>
      <c r="E30" s="102" t="s">
        <v>57</v>
      </c>
      <c r="F30" s="101" t="s">
        <v>127</v>
      </c>
      <c r="G30" s="68">
        <v>37</v>
      </c>
      <c r="H30" s="102">
        <v>100</v>
      </c>
      <c r="I30" s="102">
        <v>25</v>
      </c>
      <c r="J30" s="102">
        <v>60</v>
      </c>
      <c r="K30" s="102">
        <v>2</v>
      </c>
      <c r="L30" s="102">
        <f t="shared" si="0"/>
        <v>63</v>
      </c>
      <c r="M30" s="102">
        <v>63</v>
      </c>
      <c r="N30" s="102">
        <f t="shared" si="1"/>
        <v>0</v>
      </c>
    </row>
    <row r="31" spans="1:14" x14ac:dyDescent="0.25">
      <c r="A31" s="101" t="s">
        <v>63</v>
      </c>
      <c r="B31" s="101" t="s">
        <v>63</v>
      </c>
      <c r="C31" s="101" t="s">
        <v>73</v>
      </c>
      <c r="D31" s="102" t="s">
        <v>62</v>
      </c>
      <c r="E31" s="102" t="s">
        <v>57</v>
      </c>
      <c r="F31" s="101" t="s">
        <v>74</v>
      </c>
      <c r="G31" s="68">
        <v>15</v>
      </c>
      <c r="H31" s="102">
        <v>100</v>
      </c>
      <c r="I31" s="102">
        <v>25</v>
      </c>
      <c r="J31" s="102">
        <v>60</v>
      </c>
      <c r="K31" s="102">
        <v>2</v>
      </c>
      <c r="L31" s="102">
        <f t="shared" si="0"/>
        <v>63</v>
      </c>
      <c r="M31" s="102">
        <v>63</v>
      </c>
      <c r="N31" s="102">
        <f t="shared" si="1"/>
        <v>0</v>
      </c>
    </row>
    <row r="32" spans="1:14" x14ac:dyDescent="0.25">
      <c r="A32" s="101" t="s">
        <v>120</v>
      </c>
      <c r="B32" s="101" t="s">
        <v>65</v>
      </c>
      <c r="C32" s="101" t="s">
        <v>64</v>
      </c>
      <c r="D32" s="102" t="s">
        <v>62</v>
      </c>
      <c r="E32" s="102" t="s">
        <v>57</v>
      </c>
      <c r="F32" s="101" t="s">
        <v>121</v>
      </c>
      <c r="G32" s="68">
        <v>17</v>
      </c>
      <c r="H32" s="102">
        <v>35</v>
      </c>
      <c r="I32" s="102">
        <v>15</v>
      </c>
      <c r="J32" s="102">
        <v>35</v>
      </c>
      <c r="K32" s="102">
        <v>3</v>
      </c>
      <c r="L32" s="102">
        <f t="shared" si="0"/>
        <v>12</v>
      </c>
      <c r="M32" s="102">
        <v>12</v>
      </c>
      <c r="N32" s="102">
        <f t="shared" si="1"/>
        <v>0</v>
      </c>
    </row>
    <row r="33" spans="1:14" x14ac:dyDescent="0.25">
      <c r="A33" s="101" t="s">
        <v>120</v>
      </c>
      <c r="B33" s="101" t="s">
        <v>65</v>
      </c>
      <c r="C33" s="101" t="s">
        <v>64</v>
      </c>
      <c r="D33" s="102" t="s">
        <v>62</v>
      </c>
      <c r="E33" s="102" t="s">
        <v>135</v>
      </c>
      <c r="F33" s="101" t="s">
        <v>121</v>
      </c>
      <c r="G33" s="68">
        <v>17</v>
      </c>
      <c r="H33" s="102">
        <v>0</v>
      </c>
      <c r="I33" s="102">
        <v>0</v>
      </c>
      <c r="J33" s="102">
        <v>0</v>
      </c>
      <c r="K33" s="102"/>
      <c r="L33" s="102">
        <f t="shared" si="0"/>
        <v>0</v>
      </c>
      <c r="M33" s="102"/>
      <c r="N33" s="102">
        <f t="shared" si="1"/>
        <v>0</v>
      </c>
    </row>
    <row r="34" spans="1:14" x14ac:dyDescent="0.25">
      <c r="A34" s="101" t="s">
        <v>108</v>
      </c>
      <c r="B34" s="101" t="s">
        <v>112</v>
      </c>
      <c r="C34" s="101" t="s">
        <v>113</v>
      </c>
      <c r="D34" s="102" t="s">
        <v>62</v>
      </c>
      <c r="E34" s="102" t="s">
        <v>57</v>
      </c>
      <c r="F34" s="101" t="s">
        <v>114</v>
      </c>
      <c r="G34" s="68">
        <v>105</v>
      </c>
      <c r="H34" s="102">
        <v>40</v>
      </c>
      <c r="I34" s="102">
        <v>15</v>
      </c>
      <c r="J34" s="102">
        <v>20</v>
      </c>
      <c r="K34" s="102">
        <v>1</v>
      </c>
      <c r="L34" s="102">
        <f t="shared" si="0"/>
        <v>34</v>
      </c>
      <c r="M34" s="102">
        <v>34</v>
      </c>
      <c r="N34" s="102">
        <f t="shared" si="1"/>
        <v>0</v>
      </c>
    </row>
    <row r="35" spans="1:14" x14ac:dyDescent="0.25">
      <c r="A35" s="101" t="s">
        <v>108</v>
      </c>
      <c r="B35" s="101" t="s">
        <v>109</v>
      </c>
      <c r="C35" s="101" t="s">
        <v>110</v>
      </c>
      <c r="D35" s="102" t="s">
        <v>62</v>
      </c>
      <c r="E35" s="102" t="s">
        <v>57</v>
      </c>
      <c r="F35" s="101" t="s">
        <v>111</v>
      </c>
      <c r="G35" s="68">
        <v>109</v>
      </c>
      <c r="H35" s="102">
        <v>5</v>
      </c>
      <c r="I35" s="102">
        <v>0</v>
      </c>
      <c r="J35" s="102">
        <v>0</v>
      </c>
      <c r="K35" s="102"/>
      <c r="L35" s="102">
        <f t="shared" si="0"/>
        <v>5</v>
      </c>
      <c r="M35" s="102">
        <v>5</v>
      </c>
      <c r="N35" s="102">
        <f t="shared" si="1"/>
        <v>0</v>
      </c>
    </row>
    <row r="36" spans="1:14" x14ac:dyDescent="0.25">
      <c r="A36" s="101" t="s">
        <v>79</v>
      </c>
      <c r="B36" s="101" t="s">
        <v>79</v>
      </c>
      <c r="C36" s="101" t="s">
        <v>80</v>
      </c>
      <c r="D36" s="102" t="s">
        <v>62</v>
      </c>
      <c r="E36" s="102" t="s">
        <v>57</v>
      </c>
      <c r="F36" s="101" t="s">
        <v>81</v>
      </c>
      <c r="G36" s="68">
        <v>54</v>
      </c>
      <c r="H36" s="102">
        <v>100</v>
      </c>
      <c r="I36" s="102">
        <v>25</v>
      </c>
      <c r="J36" s="102">
        <v>75</v>
      </c>
      <c r="K36" s="102">
        <v>3</v>
      </c>
      <c r="L36" s="102">
        <f t="shared" si="0"/>
        <v>47</v>
      </c>
      <c r="M36" s="102">
        <v>47</v>
      </c>
      <c r="N36" s="102">
        <f t="shared" si="1"/>
        <v>0</v>
      </c>
    </row>
    <row r="37" spans="1:14" x14ac:dyDescent="0.25">
      <c r="A37" s="101"/>
      <c r="B37" s="101"/>
      <c r="C37" s="101" t="s">
        <v>138</v>
      </c>
      <c r="D37" s="102" t="s">
        <v>62</v>
      </c>
      <c r="E37" s="102" t="s">
        <v>57</v>
      </c>
      <c r="F37" s="103" t="s">
        <v>48</v>
      </c>
      <c r="G37" s="68">
        <v>20</v>
      </c>
      <c r="H37" s="102">
        <v>20</v>
      </c>
      <c r="I37" s="102">
        <v>10</v>
      </c>
      <c r="J37" s="102">
        <v>5</v>
      </c>
      <c r="K37" s="102"/>
      <c r="L37" s="102">
        <f t="shared" si="0"/>
        <v>25</v>
      </c>
      <c r="M37" s="102">
        <v>25</v>
      </c>
      <c r="N37" s="102">
        <f t="shared" si="1"/>
        <v>0</v>
      </c>
    </row>
    <row r="38" spans="1:14" x14ac:dyDescent="0.25">
      <c r="A38" s="101"/>
      <c r="B38" s="101"/>
      <c r="C38" s="101" t="s">
        <v>139</v>
      </c>
      <c r="D38" s="102" t="s">
        <v>62</v>
      </c>
      <c r="E38" s="102" t="s">
        <v>57</v>
      </c>
      <c r="F38" s="101"/>
      <c r="G38" s="68">
        <v>32</v>
      </c>
      <c r="H38" s="102">
        <v>10</v>
      </c>
      <c r="I38" s="102">
        <v>0</v>
      </c>
      <c r="J38" s="102">
        <v>5</v>
      </c>
      <c r="K38" s="102"/>
      <c r="L38" s="102">
        <f t="shared" si="0"/>
        <v>5</v>
      </c>
      <c r="M38" s="102">
        <v>5</v>
      </c>
      <c r="N38" s="102">
        <f t="shared" si="1"/>
        <v>0</v>
      </c>
    </row>
    <row r="39" spans="1:14" x14ac:dyDescent="0.25">
      <c r="A39" s="101"/>
      <c r="B39" s="101" t="s">
        <v>63</v>
      </c>
      <c r="C39" s="101" t="s">
        <v>140</v>
      </c>
      <c r="D39" s="102" t="s">
        <v>62</v>
      </c>
      <c r="E39" s="102" t="s">
        <v>57</v>
      </c>
      <c r="F39" s="103" t="s">
        <v>49</v>
      </c>
      <c r="G39" s="68">
        <v>15</v>
      </c>
      <c r="H39" s="102">
        <v>10</v>
      </c>
      <c r="I39" s="102">
        <v>10</v>
      </c>
      <c r="J39" s="102">
        <v>5</v>
      </c>
      <c r="K39" s="102"/>
      <c r="L39" s="102">
        <f t="shared" si="0"/>
        <v>15</v>
      </c>
      <c r="M39" s="102">
        <v>15</v>
      </c>
      <c r="N39" s="102">
        <f t="shared" si="1"/>
        <v>0</v>
      </c>
    </row>
    <row r="40" spans="1:14" x14ac:dyDescent="0.25">
      <c r="A40" s="101" t="s">
        <v>50</v>
      </c>
      <c r="B40" s="101" t="s">
        <v>118</v>
      </c>
      <c r="C40" s="101" t="s">
        <v>118</v>
      </c>
      <c r="D40" s="102" t="s">
        <v>61</v>
      </c>
      <c r="E40" s="102" t="s">
        <v>57</v>
      </c>
      <c r="F40" s="101" t="s">
        <v>119</v>
      </c>
      <c r="G40" s="68">
        <v>124</v>
      </c>
      <c r="H40" s="102">
        <v>100</v>
      </c>
      <c r="I40" s="102">
        <v>25</v>
      </c>
      <c r="J40" s="102">
        <v>65</v>
      </c>
      <c r="K40" s="102">
        <v>2</v>
      </c>
      <c r="L40" s="102">
        <f t="shared" si="0"/>
        <v>58</v>
      </c>
      <c r="M40" s="102">
        <v>58</v>
      </c>
      <c r="N40" s="102">
        <f t="shared" si="1"/>
        <v>0</v>
      </c>
    </row>
    <row r="41" spans="1:14" x14ac:dyDescent="0.25">
      <c r="A41" s="85"/>
      <c r="B41" s="85"/>
      <c r="C41" s="85"/>
      <c r="D41" s="87"/>
      <c r="E41" s="87"/>
      <c r="F41" s="85"/>
      <c r="G41" s="86"/>
      <c r="H41" s="104">
        <f t="shared" ref="H41:N41" si="2">SUM(H8:H40)</f>
        <v>1063</v>
      </c>
      <c r="I41" s="104">
        <f t="shared" si="2"/>
        <v>365</v>
      </c>
      <c r="J41" s="104">
        <f t="shared" si="2"/>
        <v>735</v>
      </c>
      <c r="K41" s="104">
        <f t="shared" si="2"/>
        <v>44</v>
      </c>
      <c r="L41" s="104">
        <f t="shared" si="2"/>
        <v>649</v>
      </c>
      <c r="M41" s="104">
        <f t="shared" si="2"/>
        <v>646</v>
      </c>
      <c r="N41" s="104">
        <f t="shared" si="2"/>
        <v>-3</v>
      </c>
    </row>
    <row r="42" spans="1:14" x14ac:dyDescent="0.25">
      <c r="A42" s="85"/>
      <c r="B42" s="85"/>
      <c r="C42" s="85"/>
      <c r="D42" s="87"/>
      <c r="E42" s="87"/>
      <c r="F42" s="85"/>
      <c r="G42" s="86"/>
      <c r="H42" s="87"/>
      <c r="I42" s="87"/>
      <c r="J42" s="96" t="s">
        <v>153</v>
      </c>
      <c r="K42" s="105">
        <f>K41/H41</f>
        <v>4.1392285983066796E-2</v>
      </c>
      <c r="L42" s="87"/>
      <c r="M42" s="87"/>
      <c r="N42" s="87"/>
    </row>
    <row r="43" spans="1:14" x14ac:dyDescent="0.25">
      <c r="A43" s="85"/>
      <c r="B43" s="85"/>
      <c r="C43" s="85"/>
      <c r="D43" s="87"/>
      <c r="E43" s="87"/>
      <c r="F43" s="85"/>
      <c r="G43" s="86"/>
      <c r="H43" s="87"/>
      <c r="I43" s="87"/>
      <c r="J43" s="96" t="s">
        <v>154</v>
      </c>
      <c r="K43" s="105">
        <f>K41/J41</f>
        <v>5.9863945578231291E-2</v>
      </c>
      <c r="L43" s="87"/>
      <c r="M43" s="87"/>
      <c r="N43" s="87"/>
    </row>
    <row r="44" spans="1:14" x14ac:dyDescent="0.25">
      <c r="A44" s="85"/>
      <c r="B44" s="85"/>
      <c r="C44" s="85"/>
      <c r="D44" s="87"/>
      <c r="E44" s="87"/>
      <c r="F44" s="85"/>
      <c r="G44" s="86"/>
      <c r="H44" s="87"/>
      <c r="I44" s="87"/>
      <c r="J44" s="96" t="s">
        <v>155</v>
      </c>
      <c r="K44" s="106">
        <f>2239</f>
        <v>2239</v>
      </c>
      <c r="L44" s="87"/>
      <c r="M44" s="87"/>
      <c r="N44" s="87"/>
    </row>
  </sheetData>
  <mergeCells count="2">
    <mergeCell ref="G2:N3"/>
    <mergeCell ref="G4:N5"/>
  </mergeCells>
  <printOptions horizontalCentered="1"/>
  <pageMargins left="0.34" right="0.33" top="0.75" bottom="0.75" header="0.3" footer="0.3"/>
  <pageSetup scale="8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0"/>
  <sheetViews>
    <sheetView showGridLines="0" tabSelected="1" zoomScale="85" zoomScaleNormal="85" workbookViewId="0">
      <pane ySplit="9" topLeftCell="A10" activePane="bottomLeft" state="frozen"/>
      <selection pane="bottomLeft" activeCell="K15" sqref="K15"/>
    </sheetView>
  </sheetViews>
  <sheetFormatPr defaultRowHeight="13.2" x14ac:dyDescent="0.25"/>
  <cols>
    <col min="1" max="1" width="19.44140625" style="88" customWidth="1"/>
    <col min="2" max="2" width="9.88671875" style="88" bestFit="1" customWidth="1"/>
    <col min="3" max="3" width="6.109375" style="88" bestFit="1" customWidth="1"/>
    <col min="4" max="7" width="9.88671875" style="88" bestFit="1" customWidth="1"/>
    <col min="8" max="11" width="9.5546875" style="88" customWidth="1"/>
    <col min="12" max="12" width="9.6640625" style="88" bestFit="1" customWidth="1"/>
    <col min="13" max="13" width="10.33203125" style="88" customWidth="1"/>
    <col min="14" max="14" width="9.88671875" style="88" bestFit="1" customWidth="1"/>
    <col min="15" max="256" width="9.109375" style="88"/>
    <col min="257" max="257" width="15.5546875" style="88" customWidth="1"/>
    <col min="258" max="258" width="9.88671875" style="88" bestFit="1" customWidth="1"/>
    <col min="259" max="259" width="6.109375" style="88" bestFit="1" customWidth="1"/>
    <col min="260" max="263" width="9.88671875" style="88" bestFit="1" customWidth="1"/>
    <col min="264" max="267" width="9.5546875" style="88" customWidth="1"/>
    <col min="268" max="268" width="9.6640625" style="88" bestFit="1" customWidth="1"/>
    <col min="269" max="269" width="12.88671875" style="88" customWidth="1"/>
    <col min="270" max="270" width="9.88671875" style="88" bestFit="1" customWidth="1"/>
    <col min="271" max="512" width="9.109375" style="88"/>
    <col min="513" max="513" width="15.5546875" style="88" customWidth="1"/>
    <col min="514" max="514" width="9.88671875" style="88" bestFit="1" customWidth="1"/>
    <col min="515" max="515" width="6.109375" style="88" bestFit="1" customWidth="1"/>
    <col min="516" max="519" width="9.88671875" style="88" bestFit="1" customWidth="1"/>
    <col min="520" max="523" width="9.5546875" style="88" customWidth="1"/>
    <col min="524" max="524" width="9.6640625" style="88" bestFit="1" customWidth="1"/>
    <col min="525" max="525" width="12.88671875" style="88" customWidth="1"/>
    <col min="526" max="526" width="9.88671875" style="88" bestFit="1" customWidth="1"/>
    <col min="527" max="768" width="9.109375" style="88"/>
    <col min="769" max="769" width="15.5546875" style="88" customWidth="1"/>
    <col min="770" max="770" width="9.88671875" style="88" bestFit="1" customWidth="1"/>
    <col min="771" max="771" width="6.109375" style="88" bestFit="1" customWidth="1"/>
    <col min="772" max="775" width="9.88671875" style="88" bestFit="1" customWidth="1"/>
    <col min="776" max="779" width="9.5546875" style="88" customWidth="1"/>
    <col min="780" max="780" width="9.6640625" style="88" bestFit="1" customWidth="1"/>
    <col min="781" max="781" width="12.88671875" style="88" customWidth="1"/>
    <col min="782" max="782" width="9.88671875" style="88" bestFit="1" customWidth="1"/>
    <col min="783" max="1024" width="9.109375" style="88"/>
    <col min="1025" max="1025" width="15.5546875" style="88" customWidth="1"/>
    <col min="1026" max="1026" width="9.88671875" style="88" bestFit="1" customWidth="1"/>
    <col min="1027" max="1027" width="6.109375" style="88" bestFit="1" customWidth="1"/>
    <col min="1028" max="1031" width="9.88671875" style="88" bestFit="1" customWidth="1"/>
    <col min="1032" max="1035" width="9.5546875" style="88" customWidth="1"/>
    <col min="1036" max="1036" width="9.6640625" style="88" bestFit="1" customWidth="1"/>
    <col min="1037" max="1037" width="12.88671875" style="88" customWidth="1"/>
    <col min="1038" max="1038" width="9.88671875" style="88" bestFit="1" customWidth="1"/>
    <col min="1039" max="1280" width="9.109375" style="88"/>
    <col min="1281" max="1281" width="15.5546875" style="88" customWidth="1"/>
    <col min="1282" max="1282" width="9.88671875" style="88" bestFit="1" customWidth="1"/>
    <col min="1283" max="1283" width="6.109375" style="88" bestFit="1" customWidth="1"/>
    <col min="1284" max="1287" width="9.88671875" style="88" bestFit="1" customWidth="1"/>
    <col min="1288" max="1291" width="9.5546875" style="88" customWidth="1"/>
    <col min="1292" max="1292" width="9.6640625" style="88" bestFit="1" customWidth="1"/>
    <col min="1293" max="1293" width="12.88671875" style="88" customWidth="1"/>
    <col min="1294" max="1294" width="9.88671875" style="88" bestFit="1" customWidth="1"/>
    <col min="1295" max="1536" width="9.109375" style="88"/>
    <col min="1537" max="1537" width="15.5546875" style="88" customWidth="1"/>
    <col min="1538" max="1538" width="9.88671875" style="88" bestFit="1" customWidth="1"/>
    <col min="1539" max="1539" width="6.109375" style="88" bestFit="1" customWidth="1"/>
    <col min="1540" max="1543" width="9.88671875" style="88" bestFit="1" customWidth="1"/>
    <col min="1544" max="1547" width="9.5546875" style="88" customWidth="1"/>
    <col min="1548" max="1548" width="9.6640625" style="88" bestFit="1" customWidth="1"/>
    <col min="1549" max="1549" width="12.88671875" style="88" customWidth="1"/>
    <col min="1550" max="1550" width="9.88671875" style="88" bestFit="1" customWidth="1"/>
    <col min="1551" max="1792" width="9.109375" style="88"/>
    <col min="1793" max="1793" width="15.5546875" style="88" customWidth="1"/>
    <col min="1794" max="1794" width="9.88671875" style="88" bestFit="1" customWidth="1"/>
    <col min="1795" max="1795" width="6.109375" style="88" bestFit="1" customWidth="1"/>
    <col min="1796" max="1799" width="9.88671875" style="88" bestFit="1" customWidth="1"/>
    <col min="1800" max="1803" width="9.5546875" style="88" customWidth="1"/>
    <col min="1804" max="1804" width="9.6640625" style="88" bestFit="1" customWidth="1"/>
    <col min="1805" max="1805" width="12.88671875" style="88" customWidth="1"/>
    <col min="1806" max="1806" width="9.88671875" style="88" bestFit="1" customWidth="1"/>
    <col min="1807" max="2048" width="9.109375" style="88"/>
    <col min="2049" max="2049" width="15.5546875" style="88" customWidth="1"/>
    <col min="2050" max="2050" width="9.88671875" style="88" bestFit="1" customWidth="1"/>
    <col min="2051" max="2051" width="6.109375" style="88" bestFit="1" customWidth="1"/>
    <col min="2052" max="2055" width="9.88671875" style="88" bestFit="1" customWidth="1"/>
    <col min="2056" max="2059" width="9.5546875" style="88" customWidth="1"/>
    <col min="2060" max="2060" width="9.6640625" style="88" bestFit="1" customWidth="1"/>
    <col min="2061" max="2061" width="12.88671875" style="88" customWidth="1"/>
    <col min="2062" max="2062" width="9.88671875" style="88" bestFit="1" customWidth="1"/>
    <col min="2063" max="2304" width="9.109375" style="88"/>
    <col min="2305" max="2305" width="15.5546875" style="88" customWidth="1"/>
    <col min="2306" max="2306" width="9.88671875" style="88" bestFit="1" customWidth="1"/>
    <col min="2307" max="2307" width="6.109375" style="88" bestFit="1" customWidth="1"/>
    <col min="2308" max="2311" width="9.88671875" style="88" bestFit="1" customWidth="1"/>
    <col min="2312" max="2315" width="9.5546875" style="88" customWidth="1"/>
    <col min="2316" max="2316" width="9.6640625" style="88" bestFit="1" customWidth="1"/>
    <col min="2317" max="2317" width="12.88671875" style="88" customWidth="1"/>
    <col min="2318" max="2318" width="9.88671875" style="88" bestFit="1" customWidth="1"/>
    <col min="2319" max="2560" width="9.109375" style="88"/>
    <col min="2561" max="2561" width="15.5546875" style="88" customWidth="1"/>
    <col min="2562" max="2562" width="9.88671875" style="88" bestFit="1" customWidth="1"/>
    <col min="2563" max="2563" width="6.109375" style="88" bestFit="1" customWidth="1"/>
    <col min="2564" max="2567" width="9.88671875" style="88" bestFit="1" customWidth="1"/>
    <col min="2568" max="2571" width="9.5546875" style="88" customWidth="1"/>
    <col min="2572" max="2572" width="9.6640625" style="88" bestFit="1" customWidth="1"/>
    <col min="2573" max="2573" width="12.88671875" style="88" customWidth="1"/>
    <col min="2574" max="2574" width="9.88671875" style="88" bestFit="1" customWidth="1"/>
    <col min="2575" max="2816" width="9.109375" style="88"/>
    <col min="2817" max="2817" width="15.5546875" style="88" customWidth="1"/>
    <col min="2818" max="2818" width="9.88671875" style="88" bestFit="1" customWidth="1"/>
    <col min="2819" max="2819" width="6.109375" style="88" bestFit="1" customWidth="1"/>
    <col min="2820" max="2823" width="9.88671875" style="88" bestFit="1" customWidth="1"/>
    <col min="2824" max="2827" width="9.5546875" style="88" customWidth="1"/>
    <col min="2828" max="2828" width="9.6640625" style="88" bestFit="1" customWidth="1"/>
    <col min="2829" max="2829" width="12.88671875" style="88" customWidth="1"/>
    <col min="2830" max="2830" width="9.88671875" style="88" bestFit="1" customWidth="1"/>
    <col min="2831" max="3072" width="9.109375" style="88"/>
    <col min="3073" max="3073" width="15.5546875" style="88" customWidth="1"/>
    <col min="3074" max="3074" width="9.88671875" style="88" bestFit="1" customWidth="1"/>
    <col min="3075" max="3075" width="6.109375" style="88" bestFit="1" customWidth="1"/>
    <col min="3076" max="3079" width="9.88671875" style="88" bestFit="1" customWidth="1"/>
    <col min="3080" max="3083" width="9.5546875" style="88" customWidth="1"/>
    <col min="3084" max="3084" width="9.6640625" style="88" bestFit="1" customWidth="1"/>
    <col min="3085" max="3085" width="12.88671875" style="88" customWidth="1"/>
    <col min="3086" max="3086" width="9.88671875" style="88" bestFit="1" customWidth="1"/>
    <col min="3087" max="3328" width="9.109375" style="88"/>
    <col min="3329" max="3329" width="15.5546875" style="88" customWidth="1"/>
    <col min="3330" max="3330" width="9.88671875" style="88" bestFit="1" customWidth="1"/>
    <col min="3331" max="3331" width="6.109375" style="88" bestFit="1" customWidth="1"/>
    <col min="3332" max="3335" width="9.88671875" style="88" bestFit="1" customWidth="1"/>
    <col min="3336" max="3339" width="9.5546875" style="88" customWidth="1"/>
    <col min="3340" max="3340" width="9.6640625" style="88" bestFit="1" customWidth="1"/>
    <col min="3341" max="3341" width="12.88671875" style="88" customWidth="1"/>
    <col min="3342" max="3342" width="9.88671875" style="88" bestFit="1" customWidth="1"/>
    <col min="3343" max="3584" width="9.109375" style="88"/>
    <col min="3585" max="3585" width="15.5546875" style="88" customWidth="1"/>
    <col min="3586" max="3586" width="9.88671875" style="88" bestFit="1" customWidth="1"/>
    <col min="3587" max="3587" width="6.109375" style="88" bestFit="1" customWidth="1"/>
    <col min="3588" max="3591" width="9.88671875" style="88" bestFit="1" customWidth="1"/>
    <col min="3592" max="3595" width="9.5546875" style="88" customWidth="1"/>
    <col min="3596" max="3596" width="9.6640625" style="88" bestFit="1" customWidth="1"/>
    <col min="3597" max="3597" width="12.88671875" style="88" customWidth="1"/>
    <col min="3598" max="3598" width="9.88671875" style="88" bestFit="1" customWidth="1"/>
    <col min="3599" max="3840" width="9.109375" style="88"/>
    <col min="3841" max="3841" width="15.5546875" style="88" customWidth="1"/>
    <col min="3842" max="3842" width="9.88671875" style="88" bestFit="1" customWidth="1"/>
    <col min="3843" max="3843" width="6.109375" style="88" bestFit="1" customWidth="1"/>
    <col min="3844" max="3847" width="9.88671875" style="88" bestFit="1" customWidth="1"/>
    <col min="3848" max="3851" width="9.5546875" style="88" customWidth="1"/>
    <col min="3852" max="3852" width="9.6640625" style="88" bestFit="1" customWidth="1"/>
    <col min="3853" max="3853" width="12.88671875" style="88" customWidth="1"/>
    <col min="3854" max="3854" width="9.88671875" style="88" bestFit="1" customWidth="1"/>
    <col min="3855" max="4096" width="9.109375" style="88"/>
    <col min="4097" max="4097" width="15.5546875" style="88" customWidth="1"/>
    <col min="4098" max="4098" width="9.88671875" style="88" bestFit="1" customWidth="1"/>
    <col min="4099" max="4099" width="6.109375" style="88" bestFit="1" customWidth="1"/>
    <col min="4100" max="4103" width="9.88671875" style="88" bestFit="1" customWidth="1"/>
    <col min="4104" max="4107" width="9.5546875" style="88" customWidth="1"/>
    <col min="4108" max="4108" width="9.6640625" style="88" bestFit="1" customWidth="1"/>
    <col min="4109" max="4109" width="12.88671875" style="88" customWidth="1"/>
    <col min="4110" max="4110" width="9.88671875" style="88" bestFit="1" customWidth="1"/>
    <col min="4111" max="4352" width="9.109375" style="88"/>
    <col min="4353" max="4353" width="15.5546875" style="88" customWidth="1"/>
    <col min="4354" max="4354" width="9.88671875" style="88" bestFit="1" customWidth="1"/>
    <col min="4355" max="4355" width="6.109375" style="88" bestFit="1" customWidth="1"/>
    <col min="4356" max="4359" width="9.88671875" style="88" bestFit="1" customWidth="1"/>
    <col min="4360" max="4363" width="9.5546875" style="88" customWidth="1"/>
    <col min="4364" max="4364" width="9.6640625" style="88" bestFit="1" customWidth="1"/>
    <col min="4365" max="4365" width="12.88671875" style="88" customWidth="1"/>
    <col min="4366" max="4366" width="9.88671875" style="88" bestFit="1" customWidth="1"/>
    <col min="4367" max="4608" width="9.109375" style="88"/>
    <col min="4609" max="4609" width="15.5546875" style="88" customWidth="1"/>
    <col min="4610" max="4610" width="9.88671875" style="88" bestFit="1" customWidth="1"/>
    <col min="4611" max="4611" width="6.109375" style="88" bestFit="1" customWidth="1"/>
    <col min="4612" max="4615" width="9.88671875" style="88" bestFit="1" customWidth="1"/>
    <col min="4616" max="4619" width="9.5546875" style="88" customWidth="1"/>
    <col min="4620" max="4620" width="9.6640625" style="88" bestFit="1" customWidth="1"/>
    <col min="4621" max="4621" width="12.88671875" style="88" customWidth="1"/>
    <col min="4622" max="4622" width="9.88671875" style="88" bestFit="1" customWidth="1"/>
    <col min="4623" max="4864" width="9.109375" style="88"/>
    <col min="4865" max="4865" width="15.5546875" style="88" customWidth="1"/>
    <col min="4866" max="4866" width="9.88671875" style="88" bestFit="1" customWidth="1"/>
    <col min="4867" max="4867" width="6.109375" style="88" bestFit="1" customWidth="1"/>
    <col min="4868" max="4871" width="9.88671875" style="88" bestFit="1" customWidth="1"/>
    <col min="4872" max="4875" width="9.5546875" style="88" customWidth="1"/>
    <col min="4876" max="4876" width="9.6640625" style="88" bestFit="1" customWidth="1"/>
    <col min="4877" max="4877" width="12.88671875" style="88" customWidth="1"/>
    <col min="4878" max="4878" width="9.88671875" style="88" bestFit="1" customWidth="1"/>
    <col min="4879" max="5120" width="9.109375" style="88"/>
    <col min="5121" max="5121" width="15.5546875" style="88" customWidth="1"/>
    <col min="5122" max="5122" width="9.88671875" style="88" bestFit="1" customWidth="1"/>
    <col min="5123" max="5123" width="6.109375" style="88" bestFit="1" customWidth="1"/>
    <col min="5124" max="5127" width="9.88671875" style="88" bestFit="1" customWidth="1"/>
    <col min="5128" max="5131" width="9.5546875" style="88" customWidth="1"/>
    <col min="5132" max="5132" width="9.6640625" style="88" bestFit="1" customWidth="1"/>
    <col min="5133" max="5133" width="12.88671875" style="88" customWidth="1"/>
    <col min="5134" max="5134" width="9.88671875" style="88" bestFit="1" customWidth="1"/>
    <col min="5135" max="5376" width="9.109375" style="88"/>
    <col min="5377" max="5377" width="15.5546875" style="88" customWidth="1"/>
    <col min="5378" max="5378" width="9.88671875" style="88" bestFit="1" customWidth="1"/>
    <col min="5379" max="5379" width="6.109375" style="88" bestFit="1" customWidth="1"/>
    <col min="5380" max="5383" width="9.88671875" style="88" bestFit="1" customWidth="1"/>
    <col min="5384" max="5387" width="9.5546875" style="88" customWidth="1"/>
    <col min="5388" max="5388" width="9.6640625" style="88" bestFit="1" customWidth="1"/>
    <col min="5389" max="5389" width="12.88671875" style="88" customWidth="1"/>
    <col min="5390" max="5390" width="9.88671875" style="88" bestFit="1" customWidth="1"/>
    <col min="5391" max="5632" width="9.109375" style="88"/>
    <col min="5633" max="5633" width="15.5546875" style="88" customWidth="1"/>
    <col min="5634" max="5634" width="9.88671875" style="88" bestFit="1" customWidth="1"/>
    <col min="5635" max="5635" width="6.109375" style="88" bestFit="1" customWidth="1"/>
    <col min="5636" max="5639" width="9.88671875" style="88" bestFit="1" customWidth="1"/>
    <col min="5640" max="5643" width="9.5546875" style="88" customWidth="1"/>
    <col min="5644" max="5644" width="9.6640625" style="88" bestFit="1" customWidth="1"/>
    <col min="5645" max="5645" width="12.88671875" style="88" customWidth="1"/>
    <col min="5646" max="5646" width="9.88671875" style="88" bestFit="1" customWidth="1"/>
    <col min="5647" max="5888" width="9.109375" style="88"/>
    <col min="5889" max="5889" width="15.5546875" style="88" customWidth="1"/>
    <col min="5890" max="5890" width="9.88671875" style="88" bestFit="1" customWidth="1"/>
    <col min="5891" max="5891" width="6.109375" style="88" bestFit="1" customWidth="1"/>
    <col min="5892" max="5895" width="9.88671875" style="88" bestFit="1" customWidth="1"/>
    <col min="5896" max="5899" width="9.5546875" style="88" customWidth="1"/>
    <col min="5900" max="5900" width="9.6640625" style="88" bestFit="1" customWidth="1"/>
    <col min="5901" max="5901" width="12.88671875" style="88" customWidth="1"/>
    <col min="5902" max="5902" width="9.88671875" style="88" bestFit="1" customWidth="1"/>
    <col min="5903" max="6144" width="9.109375" style="88"/>
    <col min="6145" max="6145" width="15.5546875" style="88" customWidth="1"/>
    <col min="6146" max="6146" width="9.88671875" style="88" bestFit="1" customWidth="1"/>
    <col min="6147" max="6147" width="6.109375" style="88" bestFit="1" customWidth="1"/>
    <col min="6148" max="6151" width="9.88671875" style="88" bestFit="1" customWidth="1"/>
    <col min="6152" max="6155" width="9.5546875" style="88" customWidth="1"/>
    <col min="6156" max="6156" width="9.6640625" style="88" bestFit="1" customWidth="1"/>
    <col min="6157" max="6157" width="12.88671875" style="88" customWidth="1"/>
    <col min="6158" max="6158" width="9.88671875" style="88" bestFit="1" customWidth="1"/>
    <col min="6159" max="6400" width="9.109375" style="88"/>
    <col min="6401" max="6401" width="15.5546875" style="88" customWidth="1"/>
    <col min="6402" max="6402" width="9.88671875" style="88" bestFit="1" customWidth="1"/>
    <col min="6403" max="6403" width="6.109375" style="88" bestFit="1" customWidth="1"/>
    <col min="6404" max="6407" width="9.88671875" style="88" bestFit="1" customWidth="1"/>
    <col min="6408" max="6411" width="9.5546875" style="88" customWidth="1"/>
    <col min="6412" max="6412" width="9.6640625" style="88" bestFit="1" customWidth="1"/>
    <col min="6413" max="6413" width="12.88671875" style="88" customWidth="1"/>
    <col min="6414" max="6414" width="9.88671875" style="88" bestFit="1" customWidth="1"/>
    <col min="6415" max="6656" width="9.109375" style="88"/>
    <col min="6657" max="6657" width="15.5546875" style="88" customWidth="1"/>
    <col min="6658" max="6658" width="9.88671875" style="88" bestFit="1" customWidth="1"/>
    <col min="6659" max="6659" width="6.109375" style="88" bestFit="1" customWidth="1"/>
    <col min="6660" max="6663" width="9.88671875" style="88" bestFit="1" customWidth="1"/>
    <col min="6664" max="6667" width="9.5546875" style="88" customWidth="1"/>
    <col min="6668" max="6668" width="9.6640625" style="88" bestFit="1" customWidth="1"/>
    <col min="6669" max="6669" width="12.88671875" style="88" customWidth="1"/>
    <col min="6670" max="6670" width="9.88671875" style="88" bestFit="1" customWidth="1"/>
    <col min="6671" max="6912" width="9.109375" style="88"/>
    <col min="6913" max="6913" width="15.5546875" style="88" customWidth="1"/>
    <col min="6914" max="6914" width="9.88671875" style="88" bestFit="1" customWidth="1"/>
    <col min="6915" max="6915" width="6.109375" style="88" bestFit="1" customWidth="1"/>
    <col min="6916" max="6919" width="9.88671875" style="88" bestFit="1" customWidth="1"/>
    <col min="6920" max="6923" width="9.5546875" style="88" customWidth="1"/>
    <col min="6924" max="6924" width="9.6640625" style="88" bestFit="1" customWidth="1"/>
    <col min="6925" max="6925" width="12.88671875" style="88" customWidth="1"/>
    <col min="6926" max="6926" width="9.88671875" style="88" bestFit="1" customWidth="1"/>
    <col min="6927" max="7168" width="9.109375" style="88"/>
    <col min="7169" max="7169" width="15.5546875" style="88" customWidth="1"/>
    <col min="7170" max="7170" width="9.88671875" style="88" bestFit="1" customWidth="1"/>
    <col min="7171" max="7171" width="6.109375" style="88" bestFit="1" customWidth="1"/>
    <col min="7172" max="7175" width="9.88671875" style="88" bestFit="1" customWidth="1"/>
    <col min="7176" max="7179" width="9.5546875" style="88" customWidth="1"/>
    <col min="7180" max="7180" width="9.6640625" style="88" bestFit="1" customWidth="1"/>
    <col min="7181" max="7181" width="12.88671875" style="88" customWidth="1"/>
    <col min="7182" max="7182" width="9.88671875" style="88" bestFit="1" customWidth="1"/>
    <col min="7183" max="7424" width="9.109375" style="88"/>
    <col min="7425" max="7425" width="15.5546875" style="88" customWidth="1"/>
    <col min="7426" max="7426" width="9.88671875" style="88" bestFit="1" customWidth="1"/>
    <col min="7427" max="7427" width="6.109375" style="88" bestFit="1" customWidth="1"/>
    <col min="7428" max="7431" width="9.88671875" style="88" bestFit="1" customWidth="1"/>
    <col min="7432" max="7435" width="9.5546875" style="88" customWidth="1"/>
    <col min="7436" max="7436" width="9.6640625" style="88" bestFit="1" customWidth="1"/>
    <col min="7437" max="7437" width="12.88671875" style="88" customWidth="1"/>
    <col min="7438" max="7438" width="9.88671875" style="88" bestFit="1" customWidth="1"/>
    <col min="7439" max="7680" width="9.109375" style="88"/>
    <col min="7681" max="7681" width="15.5546875" style="88" customWidth="1"/>
    <col min="7682" max="7682" width="9.88671875" style="88" bestFit="1" customWidth="1"/>
    <col min="7683" max="7683" width="6.109375" style="88" bestFit="1" customWidth="1"/>
    <col min="7684" max="7687" width="9.88671875" style="88" bestFit="1" customWidth="1"/>
    <col min="7688" max="7691" width="9.5546875" style="88" customWidth="1"/>
    <col min="7692" max="7692" width="9.6640625" style="88" bestFit="1" customWidth="1"/>
    <col min="7693" max="7693" width="12.88671875" style="88" customWidth="1"/>
    <col min="7694" max="7694" width="9.88671875" style="88" bestFit="1" customWidth="1"/>
    <col min="7695" max="7936" width="9.109375" style="88"/>
    <col min="7937" max="7937" width="15.5546875" style="88" customWidth="1"/>
    <col min="7938" max="7938" width="9.88671875" style="88" bestFit="1" customWidth="1"/>
    <col min="7939" max="7939" width="6.109375" style="88" bestFit="1" customWidth="1"/>
    <col min="7940" max="7943" width="9.88671875" style="88" bestFit="1" customWidth="1"/>
    <col min="7944" max="7947" width="9.5546875" style="88" customWidth="1"/>
    <col min="7948" max="7948" width="9.6640625" style="88" bestFit="1" customWidth="1"/>
    <col min="7949" max="7949" width="12.88671875" style="88" customWidth="1"/>
    <col min="7950" max="7950" width="9.88671875" style="88" bestFit="1" customWidth="1"/>
    <col min="7951" max="8192" width="9.109375" style="88"/>
    <col min="8193" max="8193" width="15.5546875" style="88" customWidth="1"/>
    <col min="8194" max="8194" width="9.88671875" style="88" bestFit="1" customWidth="1"/>
    <col min="8195" max="8195" width="6.109375" style="88" bestFit="1" customWidth="1"/>
    <col min="8196" max="8199" width="9.88671875" style="88" bestFit="1" customWidth="1"/>
    <col min="8200" max="8203" width="9.5546875" style="88" customWidth="1"/>
    <col min="8204" max="8204" width="9.6640625" style="88" bestFit="1" customWidth="1"/>
    <col min="8205" max="8205" width="12.88671875" style="88" customWidth="1"/>
    <col min="8206" max="8206" width="9.88671875" style="88" bestFit="1" customWidth="1"/>
    <col min="8207" max="8448" width="9.109375" style="88"/>
    <col min="8449" max="8449" width="15.5546875" style="88" customWidth="1"/>
    <col min="8450" max="8450" width="9.88671875" style="88" bestFit="1" customWidth="1"/>
    <col min="8451" max="8451" width="6.109375" style="88" bestFit="1" customWidth="1"/>
    <col min="8452" max="8455" width="9.88671875" style="88" bestFit="1" customWidth="1"/>
    <col min="8456" max="8459" width="9.5546875" style="88" customWidth="1"/>
    <col min="8460" max="8460" width="9.6640625" style="88" bestFit="1" customWidth="1"/>
    <col min="8461" max="8461" width="12.88671875" style="88" customWidth="1"/>
    <col min="8462" max="8462" width="9.88671875" style="88" bestFit="1" customWidth="1"/>
    <col min="8463" max="8704" width="9.109375" style="88"/>
    <col min="8705" max="8705" width="15.5546875" style="88" customWidth="1"/>
    <col min="8706" max="8706" width="9.88671875" style="88" bestFit="1" customWidth="1"/>
    <col min="8707" max="8707" width="6.109375" style="88" bestFit="1" customWidth="1"/>
    <col min="8708" max="8711" width="9.88671875" style="88" bestFit="1" customWidth="1"/>
    <col min="8712" max="8715" width="9.5546875" style="88" customWidth="1"/>
    <col min="8716" max="8716" width="9.6640625" style="88" bestFit="1" customWidth="1"/>
    <col min="8717" max="8717" width="12.88671875" style="88" customWidth="1"/>
    <col min="8718" max="8718" width="9.88671875" style="88" bestFit="1" customWidth="1"/>
    <col min="8719" max="8960" width="9.109375" style="88"/>
    <col min="8961" max="8961" width="15.5546875" style="88" customWidth="1"/>
    <col min="8962" max="8962" width="9.88671875" style="88" bestFit="1" customWidth="1"/>
    <col min="8963" max="8963" width="6.109375" style="88" bestFit="1" customWidth="1"/>
    <col min="8964" max="8967" width="9.88671875" style="88" bestFit="1" customWidth="1"/>
    <col min="8968" max="8971" width="9.5546875" style="88" customWidth="1"/>
    <col min="8972" max="8972" width="9.6640625" style="88" bestFit="1" customWidth="1"/>
    <col min="8973" max="8973" width="12.88671875" style="88" customWidth="1"/>
    <col min="8974" max="8974" width="9.88671875" style="88" bestFit="1" customWidth="1"/>
    <col min="8975" max="9216" width="9.109375" style="88"/>
    <col min="9217" max="9217" width="15.5546875" style="88" customWidth="1"/>
    <col min="9218" max="9218" width="9.88671875" style="88" bestFit="1" customWidth="1"/>
    <col min="9219" max="9219" width="6.109375" style="88" bestFit="1" customWidth="1"/>
    <col min="9220" max="9223" width="9.88671875" style="88" bestFit="1" customWidth="1"/>
    <col min="9224" max="9227" width="9.5546875" style="88" customWidth="1"/>
    <col min="9228" max="9228" width="9.6640625" style="88" bestFit="1" customWidth="1"/>
    <col min="9229" max="9229" width="12.88671875" style="88" customWidth="1"/>
    <col min="9230" max="9230" width="9.88671875" style="88" bestFit="1" customWidth="1"/>
    <col min="9231" max="9472" width="9.109375" style="88"/>
    <col min="9473" max="9473" width="15.5546875" style="88" customWidth="1"/>
    <col min="9474" max="9474" width="9.88671875" style="88" bestFit="1" customWidth="1"/>
    <col min="9475" max="9475" width="6.109375" style="88" bestFit="1" customWidth="1"/>
    <col min="9476" max="9479" width="9.88671875" style="88" bestFit="1" customWidth="1"/>
    <col min="9480" max="9483" width="9.5546875" style="88" customWidth="1"/>
    <col min="9484" max="9484" width="9.6640625" style="88" bestFit="1" customWidth="1"/>
    <col min="9485" max="9485" width="12.88671875" style="88" customWidth="1"/>
    <col min="9486" max="9486" width="9.88671875" style="88" bestFit="1" customWidth="1"/>
    <col min="9487" max="9728" width="9.109375" style="88"/>
    <col min="9729" max="9729" width="15.5546875" style="88" customWidth="1"/>
    <col min="9730" max="9730" width="9.88671875" style="88" bestFit="1" customWidth="1"/>
    <col min="9731" max="9731" width="6.109375" style="88" bestFit="1" customWidth="1"/>
    <col min="9732" max="9735" width="9.88671875" style="88" bestFit="1" customWidth="1"/>
    <col min="9736" max="9739" width="9.5546875" style="88" customWidth="1"/>
    <col min="9740" max="9740" width="9.6640625" style="88" bestFit="1" customWidth="1"/>
    <col min="9741" max="9741" width="12.88671875" style="88" customWidth="1"/>
    <col min="9742" max="9742" width="9.88671875" style="88" bestFit="1" customWidth="1"/>
    <col min="9743" max="9984" width="9.109375" style="88"/>
    <col min="9985" max="9985" width="15.5546875" style="88" customWidth="1"/>
    <col min="9986" max="9986" width="9.88671875" style="88" bestFit="1" customWidth="1"/>
    <col min="9987" max="9987" width="6.109375" style="88" bestFit="1" customWidth="1"/>
    <col min="9988" max="9991" width="9.88671875" style="88" bestFit="1" customWidth="1"/>
    <col min="9992" max="9995" width="9.5546875" style="88" customWidth="1"/>
    <col min="9996" max="9996" width="9.6640625" style="88" bestFit="1" customWidth="1"/>
    <col min="9997" max="9997" width="12.88671875" style="88" customWidth="1"/>
    <col min="9998" max="9998" width="9.88671875" style="88" bestFit="1" customWidth="1"/>
    <col min="9999" max="10240" width="9.109375" style="88"/>
    <col min="10241" max="10241" width="15.5546875" style="88" customWidth="1"/>
    <col min="10242" max="10242" width="9.88671875" style="88" bestFit="1" customWidth="1"/>
    <col min="10243" max="10243" width="6.109375" style="88" bestFit="1" customWidth="1"/>
    <col min="10244" max="10247" width="9.88671875" style="88" bestFit="1" customWidth="1"/>
    <col min="10248" max="10251" width="9.5546875" style="88" customWidth="1"/>
    <col min="10252" max="10252" width="9.6640625" style="88" bestFit="1" customWidth="1"/>
    <col min="10253" max="10253" width="12.88671875" style="88" customWidth="1"/>
    <col min="10254" max="10254" width="9.88671875" style="88" bestFit="1" customWidth="1"/>
    <col min="10255" max="10496" width="9.109375" style="88"/>
    <col min="10497" max="10497" width="15.5546875" style="88" customWidth="1"/>
    <col min="10498" max="10498" width="9.88671875" style="88" bestFit="1" customWidth="1"/>
    <col min="10499" max="10499" width="6.109375" style="88" bestFit="1" customWidth="1"/>
    <col min="10500" max="10503" width="9.88671875" style="88" bestFit="1" customWidth="1"/>
    <col min="10504" max="10507" width="9.5546875" style="88" customWidth="1"/>
    <col min="10508" max="10508" width="9.6640625" style="88" bestFit="1" customWidth="1"/>
    <col min="10509" max="10509" width="12.88671875" style="88" customWidth="1"/>
    <col min="10510" max="10510" width="9.88671875" style="88" bestFit="1" customWidth="1"/>
    <col min="10511" max="10752" width="9.109375" style="88"/>
    <col min="10753" max="10753" width="15.5546875" style="88" customWidth="1"/>
    <col min="10754" max="10754" width="9.88671875" style="88" bestFit="1" customWidth="1"/>
    <col min="10755" max="10755" width="6.109375" style="88" bestFit="1" customWidth="1"/>
    <col min="10756" max="10759" width="9.88671875" style="88" bestFit="1" customWidth="1"/>
    <col min="10760" max="10763" width="9.5546875" style="88" customWidth="1"/>
    <col min="10764" max="10764" width="9.6640625" style="88" bestFit="1" customWidth="1"/>
    <col min="10765" max="10765" width="12.88671875" style="88" customWidth="1"/>
    <col min="10766" max="10766" width="9.88671875" style="88" bestFit="1" customWidth="1"/>
    <col min="10767" max="11008" width="9.109375" style="88"/>
    <col min="11009" max="11009" width="15.5546875" style="88" customWidth="1"/>
    <col min="11010" max="11010" width="9.88671875" style="88" bestFit="1" customWidth="1"/>
    <col min="11011" max="11011" width="6.109375" style="88" bestFit="1" customWidth="1"/>
    <col min="11012" max="11015" width="9.88671875" style="88" bestFit="1" customWidth="1"/>
    <col min="11016" max="11019" width="9.5546875" style="88" customWidth="1"/>
    <col min="11020" max="11020" width="9.6640625" style="88" bestFit="1" customWidth="1"/>
    <col min="11021" max="11021" width="12.88671875" style="88" customWidth="1"/>
    <col min="11022" max="11022" width="9.88671875" style="88" bestFit="1" customWidth="1"/>
    <col min="11023" max="11264" width="9.109375" style="88"/>
    <col min="11265" max="11265" width="15.5546875" style="88" customWidth="1"/>
    <col min="11266" max="11266" width="9.88671875" style="88" bestFit="1" customWidth="1"/>
    <col min="11267" max="11267" width="6.109375" style="88" bestFit="1" customWidth="1"/>
    <col min="11268" max="11271" width="9.88671875" style="88" bestFit="1" customWidth="1"/>
    <col min="11272" max="11275" width="9.5546875" style="88" customWidth="1"/>
    <col min="11276" max="11276" width="9.6640625" style="88" bestFit="1" customWidth="1"/>
    <col min="11277" max="11277" width="12.88671875" style="88" customWidth="1"/>
    <col min="11278" max="11278" width="9.88671875" style="88" bestFit="1" customWidth="1"/>
    <col min="11279" max="11520" width="9.109375" style="88"/>
    <col min="11521" max="11521" width="15.5546875" style="88" customWidth="1"/>
    <col min="11522" max="11522" width="9.88671875" style="88" bestFit="1" customWidth="1"/>
    <col min="11523" max="11523" width="6.109375" style="88" bestFit="1" customWidth="1"/>
    <col min="11524" max="11527" width="9.88671875" style="88" bestFit="1" customWidth="1"/>
    <col min="11528" max="11531" width="9.5546875" style="88" customWidth="1"/>
    <col min="11532" max="11532" width="9.6640625" style="88" bestFit="1" customWidth="1"/>
    <col min="11533" max="11533" width="12.88671875" style="88" customWidth="1"/>
    <col min="11534" max="11534" width="9.88671875" style="88" bestFit="1" customWidth="1"/>
    <col min="11535" max="11776" width="9.109375" style="88"/>
    <col min="11777" max="11777" width="15.5546875" style="88" customWidth="1"/>
    <col min="11778" max="11778" width="9.88671875" style="88" bestFit="1" customWidth="1"/>
    <col min="11779" max="11779" width="6.109375" style="88" bestFit="1" customWidth="1"/>
    <col min="11780" max="11783" width="9.88671875" style="88" bestFit="1" customWidth="1"/>
    <col min="11784" max="11787" width="9.5546875" style="88" customWidth="1"/>
    <col min="11788" max="11788" width="9.6640625" style="88" bestFit="1" customWidth="1"/>
    <col min="11789" max="11789" width="12.88671875" style="88" customWidth="1"/>
    <col min="11790" max="11790" width="9.88671875" style="88" bestFit="1" customWidth="1"/>
    <col min="11791" max="12032" width="9.109375" style="88"/>
    <col min="12033" max="12033" width="15.5546875" style="88" customWidth="1"/>
    <col min="12034" max="12034" width="9.88671875" style="88" bestFit="1" customWidth="1"/>
    <col min="12035" max="12035" width="6.109375" style="88" bestFit="1" customWidth="1"/>
    <col min="12036" max="12039" width="9.88671875" style="88" bestFit="1" customWidth="1"/>
    <col min="12040" max="12043" width="9.5546875" style="88" customWidth="1"/>
    <col min="12044" max="12044" width="9.6640625" style="88" bestFit="1" customWidth="1"/>
    <col min="12045" max="12045" width="12.88671875" style="88" customWidth="1"/>
    <col min="12046" max="12046" width="9.88671875" style="88" bestFit="1" customWidth="1"/>
    <col min="12047" max="12288" width="9.109375" style="88"/>
    <col min="12289" max="12289" width="15.5546875" style="88" customWidth="1"/>
    <col min="12290" max="12290" width="9.88671875" style="88" bestFit="1" customWidth="1"/>
    <col min="12291" max="12291" width="6.109375" style="88" bestFit="1" customWidth="1"/>
    <col min="12292" max="12295" width="9.88671875" style="88" bestFit="1" customWidth="1"/>
    <col min="12296" max="12299" width="9.5546875" style="88" customWidth="1"/>
    <col min="12300" max="12300" width="9.6640625" style="88" bestFit="1" customWidth="1"/>
    <col min="12301" max="12301" width="12.88671875" style="88" customWidth="1"/>
    <col min="12302" max="12302" width="9.88671875" style="88" bestFit="1" customWidth="1"/>
    <col min="12303" max="12544" width="9.109375" style="88"/>
    <col min="12545" max="12545" width="15.5546875" style="88" customWidth="1"/>
    <col min="12546" max="12546" width="9.88671875" style="88" bestFit="1" customWidth="1"/>
    <col min="12547" max="12547" width="6.109375" style="88" bestFit="1" customWidth="1"/>
    <col min="12548" max="12551" width="9.88671875" style="88" bestFit="1" customWidth="1"/>
    <col min="12552" max="12555" width="9.5546875" style="88" customWidth="1"/>
    <col min="12556" max="12556" width="9.6640625" style="88" bestFit="1" customWidth="1"/>
    <col min="12557" max="12557" width="12.88671875" style="88" customWidth="1"/>
    <col min="12558" max="12558" width="9.88671875" style="88" bestFit="1" customWidth="1"/>
    <col min="12559" max="12800" width="9.109375" style="88"/>
    <col min="12801" max="12801" width="15.5546875" style="88" customWidth="1"/>
    <col min="12802" max="12802" width="9.88671875" style="88" bestFit="1" customWidth="1"/>
    <col min="12803" max="12803" width="6.109375" style="88" bestFit="1" customWidth="1"/>
    <col min="12804" max="12807" width="9.88671875" style="88" bestFit="1" customWidth="1"/>
    <col min="12808" max="12811" width="9.5546875" style="88" customWidth="1"/>
    <col min="12812" max="12812" width="9.6640625" style="88" bestFit="1" customWidth="1"/>
    <col min="12813" max="12813" width="12.88671875" style="88" customWidth="1"/>
    <col min="12814" max="12814" width="9.88671875" style="88" bestFit="1" customWidth="1"/>
    <col min="12815" max="13056" width="9.109375" style="88"/>
    <col min="13057" max="13057" width="15.5546875" style="88" customWidth="1"/>
    <col min="13058" max="13058" width="9.88671875" style="88" bestFit="1" customWidth="1"/>
    <col min="13059" max="13059" width="6.109375" style="88" bestFit="1" customWidth="1"/>
    <col min="13060" max="13063" width="9.88671875" style="88" bestFit="1" customWidth="1"/>
    <col min="13064" max="13067" width="9.5546875" style="88" customWidth="1"/>
    <col min="13068" max="13068" width="9.6640625" style="88" bestFit="1" customWidth="1"/>
    <col min="13069" max="13069" width="12.88671875" style="88" customWidth="1"/>
    <col min="13070" max="13070" width="9.88671875" style="88" bestFit="1" customWidth="1"/>
    <col min="13071" max="13312" width="9.109375" style="88"/>
    <col min="13313" max="13313" width="15.5546875" style="88" customWidth="1"/>
    <col min="13314" max="13314" width="9.88671875" style="88" bestFit="1" customWidth="1"/>
    <col min="13315" max="13315" width="6.109375" style="88" bestFit="1" customWidth="1"/>
    <col min="13316" max="13319" width="9.88671875" style="88" bestFit="1" customWidth="1"/>
    <col min="13320" max="13323" width="9.5546875" style="88" customWidth="1"/>
    <col min="13324" max="13324" width="9.6640625" style="88" bestFit="1" customWidth="1"/>
    <col min="13325" max="13325" width="12.88671875" style="88" customWidth="1"/>
    <col min="13326" max="13326" width="9.88671875" style="88" bestFit="1" customWidth="1"/>
    <col min="13327" max="13568" width="9.109375" style="88"/>
    <col min="13569" max="13569" width="15.5546875" style="88" customWidth="1"/>
    <col min="13570" max="13570" width="9.88671875" style="88" bestFit="1" customWidth="1"/>
    <col min="13571" max="13571" width="6.109375" style="88" bestFit="1" customWidth="1"/>
    <col min="13572" max="13575" width="9.88671875" style="88" bestFit="1" customWidth="1"/>
    <col min="13576" max="13579" width="9.5546875" style="88" customWidth="1"/>
    <col min="13580" max="13580" width="9.6640625" style="88" bestFit="1" customWidth="1"/>
    <col min="13581" max="13581" width="12.88671875" style="88" customWidth="1"/>
    <col min="13582" max="13582" width="9.88671875" style="88" bestFit="1" customWidth="1"/>
    <col min="13583" max="13824" width="9.109375" style="88"/>
    <col min="13825" max="13825" width="15.5546875" style="88" customWidth="1"/>
    <col min="13826" max="13826" width="9.88671875" style="88" bestFit="1" customWidth="1"/>
    <col min="13827" max="13827" width="6.109375" style="88" bestFit="1" customWidth="1"/>
    <col min="13828" max="13831" width="9.88671875" style="88" bestFit="1" customWidth="1"/>
    <col min="13832" max="13835" width="9.5546875" style="88" customWidth="1"/>
    <col min="13836" max="13836" width="9.6640625" style="88" bestFit="1" customWidth="1"/>
    <col min="13837" max="13837" width="12.88671875" style="88" customWidth="1"/>
    <col min="13838" max="13838" width="9.88671875" style="88" bestFit="1" customWidth="1"/>
    <col min="13839" max="14080" width="9.109375" style="88"/>
    <col min="14081" max="14081" width="15.5546875" style="88" customWidth="1"/>
    <col min="14082" max="14082" width="9.88671875" style="88" bestFit="1" customWidth="1"/>
    <col min="14083" max="14083" width="6.109375" style="88" bestFit="1" customWidth="1"/>
    <col min="14084" max="14087" width="9.88671875" style="88" bestFit="1" customWidth="1"/>
    <col min="14088" max="14091" width="9.5546875" style="88" customWidth="1"/>
    <col min="14092" max="14092" width="9.6640625" style="88" bestFit="1" customWidth="1"/>
    <col min="14093" max="14093" width="12.88671875" style="88" customWidth="1"/>
    <col min="14094" max="14094" width="9.88671875" style="88" bestFit="1" customWidth="1"/>
    <col min="14095" max="14336" width="9.109375" style="88"/>
    <col min="14337" max="14337" width="15.5546875" style="88" customWidth="1"/>
    <col min="14338" max="14338" width="9.88671875" style="88" bestFit="1" customWidth="1"/>
    <col min="14339" max="14339" width="6.109375" style="88" bestFit="1" customWidth="1"/>
    <col min="14340" max="14343" width="9.88671875" style="88" bestFit="1" customWidth="1"/>
    <col min="14344" max="14347" width="9.5546875" style="88" customWidth="1"/>
    <col min="14348" max="14348" width="9.6640625" style="88" bestFit="1" customWidth="1"/>
    <col min="14349" max="14349" width="12.88671875" style="88" customWidth="1"/>
    <col min="14350" max="14350" width="9.88671875" style="88" bestFit="1" customWidth="1"/>
    <col min="14351" max="14592" width="9.109375" style="88"/>
    <col min="14593" max="14593" width="15.5546875" style="88" customWidth="1"/>
    <col min="14594" max="14594" width="9.88671875" style="88" bestFit="1" customWidth="1"/>
    <col min="14595" max="14595" width="6.109375" style="88" bestFit="1" customWidth="1"/>
    <col min="14596" max="14599" width="9.88671875" style="88" bestFit="1" customWidth="1"/>
    <col min="14600" max="14603" width="9.5546875" style="88" customWidth="1"/>
    <col min="14604" max="14604" width="9.6640625" style="88" bestFit="1" customWidth="1"/>
    <col min="14605" max="14605" width="12.88671875" style="88" customWidth="1"/>
    <col min="14606" max="14606" width="9.88671875" style="88" bestFit="1" customWidth="1"/>
    <col min="14607" max="14848" width="9.109375" style="88"/>
    <col min="14849" max="14849" width="15.5546875" style="88" customWidth="1"/>
    <col min="14850" max="14850" width="9.88671875" style="88" bestFit="1" customWidth="1"/>
    <col min="14851" max="14851" width="6.109375" style="88" bestFit="1" customWidth="1"/>
    <col min="14852" max="14855" width="9.88671875" style="88" bestFit="1" customWidth="1"/>
    <col min="14856" max="14859" width="9.5546875" style="88" customWidth="1"/>
    <col min="14860" max="14860" width="9.6640625" style="88" bestFit="1" customWidth="1"/>
    <col min="14861" max="14861" width="12.88671875" style="88" customWidth="1"/>
    <col min="14862" max="14862" width="9.88671875" style="88" bestFit="1" customWidth="1"/>
    <col min="14863" max="15104" width="9.109375" style="88"/>
    <col min="15105" max="15105" width="15.5546875" style="88" customWidth="1"/>
    <col min="15106" max="15106" width="9.88671875" style="88" bestFit="1" customWidth="1"/>
    <col min="15107" max="15107" width="6.109375" style="88" bestFit="1" customWidth="1"/>
    <col min="15108" max="15111" width="9.88671875" style="88" bestFit="1" customWidth="1"/>
    <col min="15112" max="15115" width="9.5546875" style="88" customWidth="1"/>
    <col min="15116" max="15116" width="9.6640625" style="88" bestFit="1" customWidth="1"/>
    <col min="15117" max="15117" width="12.88671875" style="88" customWidth="1"/>
    <col min="15118" max="15118" width="9.88671875" style="88" bestFit="1" customWidth="1"/>
    <col min="15119" max="15360" width="9.109375" style="88"/>
    <col min="15361" max="15361" width="15.5546875" style="88" customWidth="1"/>
    <col min="15362" max="15362" width="9.88671875" style="88" bestFit="1" customWidth="1"/>
    <col min="15363" max="15363" width="6.109375" style="88" bestFit="1" customWidth="1"/>
    <col min="15364" max="15367" width="9.88671875" style="88" bestFit="1" customWidth="1"/>
    <col min="15368" max="15371" width="9.5546875" style="88" customWidth="1"/>
    <col min="15372" max="15372" width="9.6640625" style="88" bestFit="1" customWidth="1"/>
    <col min="15373" max="15373" width="12.88671875" style="88" customWidth="1"/>
    <col min="15374" max="15374" width="9.88671875" style="88" bestFit="1" customWidth="1"/>
    <col min="15375" max="15616" width="9.109375" style="88"/>
    <col min="15617" max="15617" width="15.5546875" style="88" customWidth="1"/>
    <col min="15618" max="15618" width="9.88671875" style="88" bestFit="1" customWidth="1"/>
    <col min="15619" max="15619" width="6.109375" style="88" bestFit="1" customWidth="1"/>
    <col min="15620" max="15623" width="9.88671875" style="88" bestFit="1" customWidth="1"/>
    <col min="15624" max="15627" width="9.5546875" style="88" customWidth="1"/>
    <col min="15628" max="15628" width="9.6640625" style="88" bestFit="1" customWidth="1"/>
    <col min="15629" max="15629" width="12.88671875" style="88" customWidth="1"/>
    <col min="15630" max="15630" width="9.88671875" style="88" bestFit="1" customWidth="1"/>
    <col min="15631" max="15872" width="9.109375" style="88"/>
    <col min="15873" max="15873" width="15.5546875" style="88" customWidth="1"/>
    <col min="15874" max="15874" width="9.88671875" style="88" bestFit="1" customWidth="1"/>
    <col min="15875" max="15875" width="6.109375" style="88" bestFit="1" customWidth="1"/>
    <col min="15876" max="15879" width="9.88671875" style="88" bestFit="1" customWidth="1"/>
    <col min="15880" max="15883" width="9.5546875" style="88" customWidth="1"/>
    <col min="15884" max="15884" width="9.6640625" style="88" bestFit="1" customWidth="1"/>
    <col min="15885" max="15885" width="12.88671875" style="88" customWidth="1"/>
    <col min="15886" max="15886" width="9.88671875" style="88" bestFit="1" customWidth="1"/>
    <col min="15887" max="16128" width="9.109375" style="88"/>
    <col min="16129" max="16129" width="15.5546875" style="88" customWidth="1"/>
    <col min="16130" max="16130" width="9.88671875" style="88" bestFit="1" customWidth="1"/>
    <col min="16131" max="16131" width="6.109375" style="88" bestFit="1" customWidth="1"/>
    <col min="16132" max="16135" width="9.88671875" style="88" bestFit="1" customWidth="1"/>
    <col min="16136" max="16139" width="9.5546875" style="88" customWidth="1"/>
    <col min="16140" max="16140" width="9.6640625" style="88" bestFit="1" customWidth="1"/>
    <col min="16141" max="16141" width="12.88671875" style="88" customWidth="1"/>
    <col min="16142" max="16142" width="9.88671875" style="88" bestFit="1" customWidth="1"/>
    <col min="16143" max="16384" width="9.109375" style="88"/>
  </cols>
  <sheetData>
    <row r="1" spans="1:14" x14ac:dyDescent="0.25"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4" x14ac:dyDescent="0.25"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1:14" x14ac:dyDescent="0.25">
      <c r="E3" s="184" t="s">
        <v>275</v>
      </c>
      <c r="F3" s="184"/>
      <c r="G3" s="184"/>
      <c r="H3" s="184"/>
      <c r="I3" s="184"/>
      <c r="J3" s="184"/>
      <c r="K3" s="184"/>
      <c r="L3" s="184"/>
      <c r="M3" s="184"/>
      <c r="N3" s="184"/>
    </row>
    <row r="4" spans="1:14" x14ac:dyDescent="0.25">
      <c r="E4" s="184"/>
      <c r="F4" s="184"/>
      <c r="G4" s="184"/>
      <c r="H4" s="184"/>
      <c r="I4" s="184"/>
      <c r="J4" s="184"/>
      <c r="K4" s="184"/>
      <c r="L4" s="184"/>
      <c r="M4" s="184"/>
      <c r="N4" s="184"/>
    </row>
    <row r="5" spans="1:14" x14ac:dyDescent="0.25">
      <c r="E5" s="184"/>
      <c r="F5" s="184"/>
      <c r="G5" s="184"/>
      <c r="H5" s="184"/>
      <c r="I5" s="184"/>
      <c r="J5" s="184"/>
      <c r="K5" s="184"/>
      <c r="L5" s="184"/>
      <c r="M5" s="184"/>
      <c r="N5" s="184"/>
    </row>
    <row r="6" spans="1:14" x14ac:dyDescent="0.25">
      <c r="E6" s="184"/>
      <c r="F6" s="184"/>
      <c r="G6" s="184"/>
      <c r="H6" s="184"/>
      <c r="I6" s="184"/>
      <c r="J6" s="184"/>
      <c r="K6" s="184"/>
      <c r="L6" s="184"/>
      <c r="M6" s="184"/>
      <c r="N6" s="184"/>
    </row>
    <row r="7" spans="1:14" ht="13.8" thickBot="1" x14ac:dyDescent="0.3"/>
    <row r="8" spans="1:14" ht="13.8" thickBot="1" x14ac:dyDescent="0.3">
      <c r="A8" s="85"/>
      <c r="B8" s="86"/>
      <c r="C8" s="87"/>
      <c r="D8" s="185" t="s">
        <v>176</v>
      </c>
      <c r="E8" s="186"/>
      <c r="F8" s="186"/>
      <c r="G8" s="187"/>
      <c r="H8" s="185" t="s">
        <v>210</v>
      </c>
      <c r="I8" s="186"/>
      <c r="J8" s="186"/>
      <c r="K8" s="187"/>
      <c r="L8" s="188" t="s">
        <v>211</v>
      </c>
      <c r="M8" s="189"/>
      <c r="N8" s="190"/>
    </row>
    <row r="9" spans="1:14" ht="26.4" x14ac:dyDescent="0.25">
      <c r="A9" s="89" t="s">
        <v>53</v>
      </c>
      <c r="B9" s="90" t="s">
        <v>55</v>
      </c>
      <c r="C9" s="91" t="s">
        <v>148</v>
      </c>
      <c r="D9" s="92" t="s">
        <v>180</v>
      </c>
      <c r="E9" s="93" t="s">
        <v>178</v>
      </c>
      <c r="F9" s="93" t="s">
        <v>177</v>
      </c>
      <c r="G9" s="94" t="s">
        <v>179</v>
      </c>
      <c r="H9" s="92" t="s">
        <v>68</v>
      </c>
      <c r="I9" s="93" t="s">
        <v>175</v>
      </c>
      <c r="J9" s="93" t="s">
        <v>67</v>
      </c>
      <c r="K9" s="94" t="s">
        <v>66</v>
      </c>
      <c r="L9" s="92" t="s">
        <v>181</v>
      </c>
      <c r="M9" s="93" t="s">
        <v>182</v>
      </c>
      <c r="N9" s="94" t="s">
        <v>150</v>
      </c>
    </row>
    <row r="10" spans="1:14" x14ac:dyDescent="0.25">
      <c r="A10" s="67" t="s">
        <v>143</v>
      </c>
      <c r="B10" s="68">
        <v>10</v>
      </c>
      <c r="C10" s="69">
        <v>20</v>
      </c>
      <c r="D10" s="70">
        <v>10.3</v>
      </c>
      <c r="E10" s="71">
        <v>10.4</v>
      </c>
      <c r="F10" s="71">
        <v>10.199999999999999</v>
      </c>
      <c r="G10" s="72">
        <v>10.009999999999998</v>
      </c>
      <c r="H10" s="73">
        <f t="shared" ref="H10:H27" si="0">D10*C10*0.05</f>
        <v>10.3</v>
      </c>
      <c r="I10" s="74">
        <f t="shared" ref="I10:I27" si="1">E10*C10*0.3</f>
        <v>62.4</v>
      </c>
      <c r="J10" s="74">
        <f t="shared" ref="J10:J27" si="2">0.6*F10*C10</f>
        <v>122.39999999999998</v>
      </c>
      <c r="K10" s="75">
        <f t="shared" ref="K10:K27" si="3">G10*C10*0.05</f>
        <v>10.009999999999998</v>
      </c>
      <c r="L10" s="73">
        <f t="shared" ref="L10:L27" si="4">SUM(H10:K10)</f>
        <v>205.10999999999996</v>
      </c>
      <c r="M10" s="74">
        <f t="shared" ref="M10:M27" si="5">C10*B10</f>
        <v>200</v>
      </c>
      <c r="N10" s="72">
        <f t="shared" ref="N10:N27" si="6">L10-M10</f>
        <v>5.1099999999999568</v>
      </c>
    </row>
    <row r="11" spans="1:14" x14ac:dyDescent="0.25">
      <c r="A11" s="67" t="s">
        <v>141</v>
      </c>
      <c r="B11" s="68">
        <v>33</v>
      </c>
      <c r="C11" s="69">
        <v>10</v>
      </c>
      <c r="D11" s="70">
        <v>33.99</v>
      </c>
      <c r="E11" s="71">
        <v>34.32</v>
      </c>
      <c r="F11" s="71">
        <v>33.660000000000004</v>
      </c>
      <c r="G11" s="72">
        <v>33.032999999999994</v>
      </c>
      <c r="H11" s="73">
        <f t="shared" si="0"/>
        <v>16.995000000000001</v>
      </c>
      <c r="I11" s="74">
        <f t="shared" si="1"/>
        <v>102.96</v>
      </c>
      <c r="J11" s="74">
        <f t="shared" si="2"/>
        <v>201.96</v>
      </c>
      <c r="K11" s="75">
        <f t="shared" si="3"/>
        <v>16.516499999999997</v>
      </c>
      <c r="L11" s="73">
        <f t="shared" si="4"/>
        <v>338.43150000000003</v>
      </c>
      <c r="M11" s="74">
        <f t="shared" si="5"/>
        <v>330</v>
      </c>
      <c r="N11" s="72">
        <f t="shared" si="6"/>
        <v>8.4315000000000282</v>
      </c>
    </row>
    <row r="12" spans="1:14" x14ac:dyDescent="0.25">
      <c r="A12" s="67" t="s">
        <v>77</v>
      </c>
      <c r="B12" s="68">
        <v>65</v>
      </c>
      <c r="C12" s="69">
        <v>5</v>
      </c>
      <c r="D12" s="70">
        <v>66.95</v>
      </c>
      <c r="E12" s="71">
        <v>67.600000000000009</v>
      </c>
      <c r="F12" s="71">
        <v>66.3</v>
      </c>
      <c r="G12" s="72">
        <v>65.064999999999998</v>
      </c>
      <c r="H12" s="73">
        <f t="shared" si="0"/>
        <v>16.737500000000001</v>
      </c>
      <c r="I12" s="74">
        <f t="shared" si="1"/>
        <v>101.40000000000002</v>
      </c>
      <c r="J12" s="74">
        <f t="shared" si="2"/>
        <v>198.89999999999998</v>
      </c>
      <c r="K12" s="75">
        <f t="shared" si="3"/>
        <v>16.266249999999999</v>
      </c>
      <c r="L12" s="73">
        <f t="shared" si="4"/>
        <v>333.30375000000004</v>
      </c>
      <c r="M12" s="74">
        <f t="shared" si="5"/>
        <v>325</v>
      </c>
      <c r="N12" s="72">
        <f t="shared" si="6"/>
        <v>8.3037500000000364</v>
      </c>
    </row>
    <row r="13" spans="1:14" x14ac:dyDescent="0.25">
      <c r="A13" s="67" t="s">
        <v>102</v>
      </c>
      <c r="B13" s="68">
        <v>22</v>
      </c>
      <c r="C13" s="69">
        <v>60</v>
      </c>
      <c r="D13" s="70">
        <v>22.66</v>
      </c>
      <c r="E13" s="71">
        <v>22.880000000000003</v>
      </c>
      <c r="F13" s="71">
        <v>22.44</v>
      </c>
      <c r="G13" s="72">
        <v>22.021999999999998</v>
      </c>
      <c r="H13" s="73">
        <f t="shared" si="0"/>
        <v>67.98</v>
      </c>
      <c r="I13" s="74">
        <f t="shared" si="1"/>
        <v>411.84000000000003</v>
      </c>
      <c r="J13" s="74">
        <f t="shared" si="2"/>
        <v>807.84</v>
      </c>
      <c r="K13" s="75">
        <f t="shared" si="3"/>
        <v>66.066000000000003</v>
      </c>
      <c r="L13" s="73">
        <f t="shared" si="4"/>
        <v>1353.7260000000001</v>
      </c>
      <c r="M13" s="74">
        <f t="shared" si="5"/>
        <v>1320</v>
      </c>
      <c r="N13" s="72">
        <f t="shared" si="6"/>
        <v>33.726000000000113</v>
      </c>
    </row>
    <row r="14" spans="1:14" x14ac:dyDescent="0.25">
      <c r="A14" s="67" t="s">
        <v>98</v>
      </c>
      <c r="B14" s="68">
        <v>143</v>
      </c>
      <c r="C14" s="69">
        <v>10</v>
      </c>
      <c r="D14" s="70">
        <v>147.29</v>
      </c>
      <c r="E14" s="71">
        <v>148.72</v>
      </c>
      <c r="F14" s="71">
        <v>145.86000000000001</v>
      </c>
      <c r="G14" s="72">
        <v>143.14299999999997</v>
      </c>
      <c r="H14" s="73">
        <f t="shared" si="0"/>
        <v>73.644999999999996</v>
      </c>
      <c r="I14" s="74">
        <f t="shared" si="1"/>
        <v>446.16</v>
      </c>
      <c r="J14" s="74">
        <f t="shared" si="2"/>
        <v>875.16000000000008</v>
      </c>
      <c r="K14" s="75">
        <f t="shared" si="3"/>
        <v>71.5715</v>
      </c>
      <c r="L14" s="73">
        <f t="shared" si="4"/>
        <v>1466.5365000000002</v>
      </c>
      <c r="M14" s="74">
        <f t="shared" si="5"/>
        <v>1430</v>
      </c>
      <c r="N14" s="72">
        <f t="shared" si="6"/>
        <v>36.53650000000016</v>
      </c>
    </row>
    <row r="15" spans="1:14" x14ac:dyDescent="0.25">
      <c r="A15" s="67" t="s">
        <v>105</v>
      </c>
      <c r="B15" s="68">
        <v>48</v>
      </c>
      <c r="C15" s="69">
        <v>20</v>
      </c>
      <c r="D15" s="70">
        <v>49.44</v>
      </c>
      <c r="E15" s="71">
        <v>49.92</v>
      </c>
      <c r="F15" s="71">
        <v>48.96</v>
      </c>
      <c r="G15" s="72">
        <v>48.047999999999995</v>
      </c>
      <c r="H15" s="73">
        <f t="shared" si="0"/>
        <v>49.44</v>
      </c>
      <c r="I15" s="74">
        <f t="shared" si="1"/>
        <v>299.52000000000004</v>
      </c>
      <c r="J15" s="74">
        <f t="shared" si="2"/>
        <v>587.52</v>
      </c>
      <c r="K15" s="75">
        <f t="shared" si="3"/>
        <v>48.048000000000002</v>
      </c>
      <c r="L15" s="73">
        <f t="shared" si="4"/>
        <v>984.52800000000002</v>
      </c>
      <c r="M15" s="74">
        <f t="shared" si="5"/>
        <v>960</v>
      </c>
      <c r="N15" s="72">
        <f t="shared" si="6"/>
        <v>24.52800000000002</v>
      </c>
    </row>
    <row r="16" spans="1:14" x14ac:dyDescent="0.25">
      <c r="A16" s="67" t="s">
        <v>146</v>
      </c>
      <c r="B16" s="68">
        <v>10</v>
      </c>
      <c r="C16" s="69">
        <v>30</v>
      </c>
      <c r="D16" s="70">
        <v>10.3</v>
      </c>
      <c r="E16" s="71">
        <v>10.4</v>
      </c>
      <c r="F16" s="71">
        <v>10.199999999999999</v>
      </c>
      <c r="G16" s="72">
        <v>10.009999999999998</v>
      </c>
      <c r="H16" s="73">
        <f t="shared" si="0"/>
        <v>15.450000000000001</v>
      </c>
      <c r="I16" s="74">
        <f t="shared" si="1"/>
        <v>93.6</v>
      </c>
      <c r="J16" s="74">
        <f t="shared" si="2"/>
        <v>183.59999999999997</v>
      </c>
      <c r="K16" s="75">
        <f t="shared" si="3"/>
        <v>15.014999999999999</v>
      </c>
      <c r="L16" s="73">
        <f t="shared" si="4"/>
        <v>307.66499999999996</v>
      </c>
      <c r="M16" s="74">
        <f t="shared" si="5"/>
        <v>300</v>
      </c>
      <c r="N16" s="72">
        <f t="shared" si="6"/>
        <v>7.6649999999999636</v>
      </c>
    </row>
    <row r="17" spans="1:14" x14ac:dyDescent="0.25">
      <c r="A17" s="67" t="s">
        <v>123</v>
      </c>
      <c r="B17" s="68">
        <v>78</v>
      </c>
      <c r="C17" s="69">
        <v>40</v>
      </c>
      <c r="D17" s="70">
        <v>80.34</v>
      </c>
      <c r="E17" s="71">
        <v>81.12</v>
      </c>
      <c r="F17" s="71">
        <v>79.56</v>
      </c>
      <c r="G17" s="72">
        <v>78.077999999999989</v>
      </c>
      <c r="H17" s="73">
        <f t="shared" si="0"/>
        <v>160.68000000000004</v>
      </c>
      <c r="I17" s="74">
        <f t="shared" si="1"/>
        <v>973.44</v>
      </c>
      <c r="J17" s="74">
        <f t="shared" si="2"/>
        <v>1909.4399999999998</v>
      </c>
      <c r="K17" s="75">
        <f t="shared" si="3"/>
        <v>156.15599999999998</v>
      </c>
      <c r="L17" s="73">
        <f t="shared" si="4"/>
        <v>3199.7159999999999</v>
      </c>
      <c r="M17" s="74">
        <f t="shared" si="5"/>
        <v>3120</v>
      </c>
      <c r="N17" s="72">
        <f t="shared" si="6"/>
        <v>79.715999999999894</v>
      </c>
    </row>
    <row r="18" spans="1:14" x14ac:dyDescent="0.25">
      <c r="A18" s="67" t="s">
        <v>129</v>
      </c>
      <c r="B18" s="68">
        <v>83</v>
      </c>
      <c r="C18" s="69">
        <v>40</v>
      </c>
      <c r="D18" s="70">
        <v>85.490000000000009</v>
      </c>
      <c r="E18" s="71">
        <v>86.320000000000007</v>
      </c>
      <c r="F18" s="71">
        <v>84.66</v>
      </c>
      <c r="G18" s="72">
        <v>83.082999999999984</v>
      </c>
      <c r="H18" s="73">
        <f t="shared" si="0"/>
        <v>170.98000000000002</v>
      </c>
      <c r="I18" s="74">
        <f t="shared" si="1"/>
        <v>1035.8399999999999</v>
      </c>
      <c r="J18" s="74">
        <f t="shared" si="2"/>
        <v>2031.84</v>
      </c>
      <c r="K18" s="75">
        <f t="shared" si="3"/>
        <v>166.16599999999997</v>
      </c>
      <c r="L18" s="73">
        <f t="shared" si="4"/>
        <v>3404.826</v>
      </c>
      <c r="M18" s="74">
        <f t="shared" si="5"/>
        <v>3320</v>
      </c>
      <c r="N18" s="72">
        <f t="shared" si="6"/>
        <v>84.826000000000022</v>
      </c>
    </row>
    <row r="19" spans="1:14" x14ac:dyDescent="0.25">
      <c r="A19" s="67" t="s">
        <v>84</v>
      </c>
      <c r="B19" s="68">
        <v>15</v>
      </c>
      <c r="C19" s="69">
        <v>80</v>
      </c>
      <c r="D19" s="70">
        <v>15.450000000000001</v>
      </c>
      <c r="E19" s="71">
        <v>15.600000000000001</v>
      </c>
      <c r="F19" s="71">
        <v>14.8</v>
      </c>
      <c r="G19" s="72">
        <v>15.014999999999999</v>
      </c>
      <c r="H19" s="73">
        <f t="shared" si="0"/>
        <v>61.800000000000004</v>
      </c>
      <c r="I19" s="74">
        <f t="shared" si="1"/>
        <v>374.4</v>
      </c>
      <c r="J19" s="74">
        <f t="shared" si="2"/>
        <v>710.40000000000009</v>
      </c>
      <c r="K19" s="75">
        <f t="shared" si="3"/>
        <v>60.059999999999995</v>
      </c>
      <c r="L19" s="73">
        <f t="shared" si="4"/>
        <v>1206.6600000000001</v>
      </c>
      <c r="M19" s="74">
        <f t="shared" si="5"/>
        <v>1200</v>
      </c>
      <c r="N19" s="72">
        <f t="shared" si="6"/>
        <v>6.6600000000000819</v>
      </c>
    </row>
    <row r="20" spans="1:14" x14ac:dyDescent="0.25">
      <c r="A20" s="67" t="s">
        <v>126</v>
      </c>
      <c r="B20" s="68">
        <v>37</v>
      </c>
      <c r="C20" s="69">
        <v>60</v>
      </c>
      <c r="D20" s="70">
        <v>38.11</v>
      </c>
      <c r="E20" s="71">
        <v>38.480000000000004</v>
      </c>
      <c r="F20" s="71">
        <v>37.74</v>
      </c>
      <c r="G20" s="72">
        <v>37.036999999999999</v>
      </c>
      <c r="H20" s="73">
        <f t="shared" si="0"/>
        <v>114.33</v>
      </c>
      <c r="I20" s="74">
        <f t="shared" si="1"/>
        <v>692.64</v>
      </c>
      <c r="J20" s="74">
        <f t="shared" si="2"/>
        <v>1358.64</v>
      </c>
      <c r="K20" s="75">
        <f t="shared" si="3"/>
        <v>111.11099999999999</v>
      </c>
      <c r="L20" s="73">
        <f t="shared" si="4"/>
        <v>2276.721</v>
      </c>
      <c r="M20" s="74">
        <f t="shared" si="5"/>
        <v>2220</v>
      </c>
      <c r="N20" s="72">
        <f t="shared" si="6"/>
        <v>56.721000000000004</v>
      </c>
    </row>
    <row r="21" spans="1:14" x14ac:dyDescent="0.25">
      <c r="A21" s="67" t="s">
        <v>73</v>
      </c>
      <c r="B21" s="68">
        <v>15</v>
      </c>
      <c r="C21" s="69">
        <v>60</v>
      </c>
      <c r="D21" s="70">
        <v>15.450000000000001</v>
      </c>
      <c r="E21" s="71">
        <v>15.600000000000001</v>
      </c>
      <c r="F21" s="71">
        <v>15.3</v>
      </c>
      <c r="G21" s="72">
        <v>15.014999999999999</v>
      </c>
      <c r="H21" s="73">
        <f t="shared" si="0"/>
        <v>46.350000000000009</v>
      </c>
      <c r="I21" s="74">
        <f t="shared" si="1"/>
        <v>280.8</v>
      </c>
      <c r="J21" s="74">
        <f t="shared" si="2"/>
        <v>550.79999999999995</v>
      </c>
      <c r="K21" s="75">
        <f t="shared" si="3"/>
        <v>45.045000000000002</v>
      </c>
      <c r="L21" s="73">
        <f t="shared" si="4"/>
        <v>922.995</v>
      </c>
      <c r="M21" s="74">
        <f t="shared" si="5"/>
        <v>900</v>
      </c>
      <c r="N21" s="72">
        <f t="shared" si="6"/>
        <v>22.995000000000005</v>
      </c>
    </row>
    <row r="22" spans="1:14" x14ac:dyDescent="0.25">
      <c r="A22" s="67" t="s">
        <v>136</v>
      </c>
      <c r="B22" s="68">
        <v>12</v>
      </c>
      <c r="C22" s="69">
        <v>50</v>
      </c>
      <c r="D22" s="70">
        <v>12.36</v>
      </c>
      <c r="E22" s="71">
        <v>12.48</v>
      </c>
      <c r="F22" s="71">
        <v>12.24</v>
      </c>
      <c r="G22" s="72">
        <v>12.011999999999999</v>
      </c>
      <c r="H22" s="73">
        <f t="shared" si="0"/>
        <v>30.900000000000002</v>
      </c>
      <c r="I22" s="74">
        <f t="shared" si="1"/>
        <v>187.2</v>
      </c>
      <c r="J22" s="74">
        <f t="shared" si="2"/>
        <v>367.2</v>
      </c>
      <c r="K22" s="75">
        <f t="shared" si="3"/>
        <v>30.029999999999998</v>
      </c>
      <c r="L22" s="73">
        <f t="shared" si="4"/>
        <v>615.32999999999993</v>
      </c>
      <c r="M22" s="74">
        <f t="shared" si="5"/>
        <v>600</v>
      </c>
      <c r="N22" s="72">
        <f t="shared" si="6"/>
        <v>15.329999999999927</v>
      </c>
    </row>
    <row r="23" spans="1:14" x14ac:dyDescent="0.25">
      <c r="A23" s="67" t="s">
        <v>137</v>
      </c>
      <c r="B23" s="68">
        <v>15</v>
      </c>
      <c r="C23" s="69">
        <v>50</v>
      </c>
      <c r="D23" s="70">
        <v>15.450000000000001</v>
      </c>
      <c r="E23" s="71">
        <v>15.600000000000001</v>
      </c>
      <c r="F23" s="71">
        <v>15.3</v>
      </c>
      <c r="G23" s="72">
        <v>15.014999999999999</v>
      </c>
      <c r="H23" s="73">
        <f t="shared" si="0"/>
        <v>38.625</v>
      </c>
      <c r="I23" s="74">
        <f t="shared" si="1"/>
        <v>234.00000000000003</v>
      </c>
      <c r="J23" s="74">
        <f t="shared" si="2"/>
        <v>459</v>
      </c>
      <c r="K23" s="75">
        <f t="shared" si="3"/>
        <v>37.537499999999994</v>
      </c>
      <c r="L23" s="73">
        <f t="shared" si="4"/>
        <v>769.16250000000002</v>
      </c>
      <c r="M23" s="74">
        <f t="shared" si="5"/>
        <v>750</v>
      </c>
      <c r="N23" s="72">
        <f t="shared" si="6"/>
        <v>19.162500000000023</v>
      </c>
    </row>
    <row r="24" spans="1:14" x14ac:dyDescent="0.25">
      <c r="A24" s="67" t="s">
        <v>64</v>
      </c>
      <c r="B24" s="68">
        <v>17</v>
      </c>
      <c r="C24" s="69">
        <v>35</v>
      </c>
      <c r="D24" s="70">
        <v>17.510000000000002</v>
      </c>
      <c r="E24" s="71">
        <v>17.68</v>
      </c>
      <c r="F24" s="71">
        <v>17.34</v>
      </c>
      <c r="G24" s="72">
        <v>17.016999999999999</v>
      </c>
      <c r="H24" s="73">
        <f t="shared" si="0"/>
        <v>30.642500000000002</v>
      </c>
      <c r="I24" s="74">
        <f t="shared" si="1"/>
        <v>185.64</v>
      </c>
      <c r="J24" s="74">
        <f t="shared" si="2"/>
        <v>364.14</v>
      </c>
      <c r="K24" s="75">
        <f t="shared" si="3"/>
        <v>29.779750000000003</v>
      </c>
      <c r="L24" s="73">
        <f t="shared" si="4"/>
        <v>610.20225000000005</v>
      </c>
      <c r="M24" s="74">
        <f t="shared" si="5"/>
        <v>595</v>
      </c>
      <c r="N24" s="72">
        <f t="shared" si="6"/>
        <v>15.202250000000049</v>
      </c>
    </row>
    <row r="25" spans="1:14" x14ac:dyDescent="0.25">
      <c r="A25" s="67" t="s">
        <v>113</v>
      </c>
      <c r="B25" s="68">
        <v>105</v>
      </c>
      <c r="C25" s="69">
        <v>20</v>
      </c>
      <c r="D25" s="70">
        <v>108.15</v>
      </c>
      <c r="E25" s="71">
        <v>109.2</v>
      </c>
      <c r="F25" s="71">
        <v>107.10000000000001</v>
      </c>
      <c r="G25" s="72">
        <v>105.10499999999999</v>
      </c>
      <c r="H25" s="73">
        <f t="shared" si="0"/>
        <v>108.15</v>
      </c>
      <c r="I25" s="74">
        <f t="shared" si="1"/>
        <v>655.19999999999993</v>
      </c>
      <c r="J25" s="74">
        <f t="shared" si="2"/>
        <v>1285.2</v>
      </c>
      <c r="K25" s="75">
        <f t="shared" si="3"/>
        <v>105.105</v>
      </c>
      <c r="L25" s="73">
        <f t="shared" si="4"/>
        <v>2153.6550000000002</v>
      </c>
      <c r="M25" s="74">
        <f t="shared" si="5"/>
        <v>2100</v>
      </c>
      <c r="N25" s="72">
        <f t="shared" si="6"/>
        <v>53.6550000000002</v>
      </c>
    </row>
    <row r="26" spans="1:14" x14ac:dyDescent="0.25">
      <c r="A26" s="67" t="s">
        <v>80</v>
      </c>
      <c r="B26" s="68">
        <v>54</v>
      </c>
      <c r="C26" s="69">
        <v>75</v>
      </c>
      <c r="D26" s="70">
        <v>55.620000000000005</v>
      </c>
      <c r="E26" s="71">
        <v>56.160000000000004</v>
      </c>
      <c r="F26" s="71">
        <v>55.08</v>
      </c>
      <c r="G26" s="72">
        <v>54.053999999999995</v>
      </c>
      <c r="H26" s="73">
        <f t="shared" si="0"/>
        <v>208.57500000000002</v>
      </c>
      <c r="I26" s="74">
        <f t="shared" si="1"/>
        <v>1263.5999999999999</v>
      </c>
      <c r="J26" s="74">
        <f t="shared" si="2"/>
        <v>2478.5999999999995</v>
      </c>
      <c r="K26" s="75">
        <f t="shared" si="3"/>
        <v>202.70249999999999</v>
      </c>
      <c r="L26" s="73">
        <f t="shared" si="4"/>
        <v>4153.4775</v>
      </c>
      <c r="M26" s="74">
        <f t="shared" si="5"/>
        <v>4050</v>
      </c>
      <c r="N26" s="72">
        <f t="shared" si="6"/>
        <v>103.47749999999996</v>
      </c>
    </row>
    <row r="27" spans="1:14" ht="13.8" thickBot="1" x14ac:dyDescent="0.3">
      <c r="A27" s="76" t="s">
        <v>118</v>
      </c>
      <c r="B27" s="77">
        <v>124</v>
      </c>
      <c r="C27" s="78">
        <v>65</v>
      </c>
      <c r="D27" s="79">
        <v>127.72</v>
      </c>
      <c r="E27" s="80">
        <v>128.96</v>
      </c>
      <c r="F27" s="80">
        <v>126.48</v>
      </c>
      <c r="G27" s="81">
        <v>124.12399999999998</v>
      </c>
      <c r="H27" s="82">
        <f t="shared" si="0"/>
        <v>415.09</v>
      </c>
      <c r="I27" s="83">
        <f t="shared" si="1"/>
        <v>2514.7199999999998</v>
      </c>
      <c r="J27" s="83">
        <f t="shared" si="2"/>
        <v>4932.72</v>
      </c>
      <c r="K27" s="84">
        <f t="shared" si="3"/>
        <v>403.40299999999996</v>
      </c>
      <c r="L27" s="82">
        <f t="shared" si="4"/>
        <v>8265.9330000000009</v>
      </c>
      <c r="M27" s="83">
        <f t="shared" si="5"/>
        <v>8060</v>
      </c>
      <c r="N27" s="81">
        <f t="shared" si="6"/>
        <v>205.9330000000009</v>
      </c>
    </row>
    <row r="28" spans="1:14" x14ac:dyDescent="0.25">
      <c r="A28" s="85"/>
      <c r="B28" s="86"/>
      <c r="C28" s="87">
        <f>SUM(C10:C27)</f>
        <v>730</v>
      </c>
      <c r="D28" s="85"/>
      <c r="E28" s="85"/>
      <c r="F28" s="85"/>
      <c r="G28" s="85"/>
      <c r="H28" s="95">
        <f t="shared" ref="H28:N28" si="7">SUM(H10:H27)</f>
        <v>1636.6699999999998</v>
      </c>
      <c r="I28" s="95">
        <f t="shared" si="7"/>
        <v>9915.3599999999988</v>
      </c>
      <c r="J28" s="95">
        <f t="shared" si="7"/>
        <v>19425.36</v>
      </c>
      <c r="K28" s="95">
        <f t="shared" si="7"/>
        <v>1590.5889999999997</v>
      </c>
      <c r="L28" s="95">
        <f t="shared" si="7"/>
        <v>32567.978999999999</v>
      </c>
      <c r="M28" s="95">
        <f t="shared" si="7"/>
        <v>31780</v>
      </c>
      <c r="N28" s="95">
        <f t="shared" si="7"/>
        <v>787.97900000000141</v>
      </c>
    </row>
    <row r="29" spans="1:14" x14ac:dyDescent="0.25">
      <c r="A29" s="85"/>
      <c r="B29" s="86"/>
      <c r="C29" s="87"/>
      <c r="D29" s="85"/>
      <c r="E29" s="85"/>
      <c r="F29" s="85"/>
      <c r="G29" s="85"/>
      <c r="H29" s="85"/>
      <c r="I29" s="85"/>
      <c r="J29" s="85"/>
      <c r="K29" s="85"/>
      <c r="L29" s="85"/>
      <c r="M29" s="96" t="s">
        <v>183</v>
      </c>
      <c r="N29" s="97">
        <f>N28/M28</f>
        <v>2.4794808055380788E-2</v>
      </c>
    </row>
    <row r="30" spans="1:14" x14ac:dyDescent="0.25">
      <c r="A30" s="88" t="s">
        <v>212</v>
      </c>
    </row>
  </sheetData>
  <mergeCells count="6">
    <mergeCell ref="E1:N2"/>
    <mergeCell ref="D8:G8"/>
    <mergeCell ref="H8:K8"/>
    <mergeCell ref="L8:N8"/>
    <mergeCell ref="E3:N4"/>
    <mergeCell ref="E5:N6"/>
  </mergeCells>
  <pageMargins left="0.3" right="0.35" top="0.75" bottom="0.75" header="0.3" footer="0.3"/>
  <pageSetup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KPIs_Explained</vt:lpstr>
      <vt:lpstr>Daily_KPI</vt:lpstr>
      <vt:lpstr>Monthly_KPI</vt:lpstr>
      <vt:lpstr>Labor_Tracking</vt:lpstr>
      <vt:lpstr>Vaccine_Tracking</vt:lpstr>
      <vt:lpstr>Vaccine_MC_Review</vt:lpstr>
      <vt:lpstr>Daily_KPI!Print_Area</vt:lpstr>
      <vt:lpstr>Labor_Tracking!Print_Area</vt:lpstr>
      <vt:lpstr>Monthly_KPI!Print_Area</vt:lpstr>
    </vt:vector>
  </TitlesOfParts>
  <Company>Texas Childrens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pdvanchi</dc:creator>
  <cp:lastModifiedBy>Paul Vanchiere</cp:lastModifiedBy>
  <cp:lastPrinted>2013-01-09T03:49:16Z</cp:lastPrinted>
  <dcterms:created xsi:type="dcterms:W3CDTF">2012-06-11T15:21:26Z</dcterms:created>
  <dcterms:modified xsi:type="dcterms:W3CDTF">2018-09-25T21:45:40Z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49aca3bb-1ec9-4f3e-8fc1-5a9b9a0d1abd</vt:lpwstr>
  </property>
</Properties>
</file>